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0719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/Users/denissultangirov/Downloads/"/>
    </mc:Choice>
  </mc:AlternateContent>
  <xr:revisionPtr revIDLastSave="0" documentId="13_ncr:1_{8E051899-CFF5-C442-8E5D-26C5734A8350}" xr6:coauthVersionLast="47" xr6:coauthVersionMax="47" xr10:uidLastSave="{00000000-0000-0000-0000-000000000000}"/>
  <bookViews>
    <workbookView xWindow="0" yWindow="500" windowWidth="25440" windowHeight="19280" xr2:uid="{00000000-000D-0000-FFFF-FFFF00000000}"/>
  </bookViews>
  <sheets>
    <sheet name="Прайс-лист" sheetId="25" r:id="rId1"/>
    <sheet name="Счёт" sheetId="32" state="veryHidden" r:id="rId2"/>
    <sheet name="Настройки" sheetId="30" state="hidden" r:id="rId3"/>
    <sheet name="Пластик" sheetId="28" r:id="rId4"/>
  </sheets>
  <definedNames>
    <definedName name="_xlnm._FilterDatabase" localSheetId="0" hidden="1">'Прайс-лист'!$E$4:$M$35</definedName>
    <definedName name="_xlnm.Print_Area" localSheetId="0">'Прайс-лист'!$B$1:$N$37</definedName>
    <definedName name="_xlnm.Print_Titles" localSheetId="0">'Прайс-лист'!$1:$5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N4" i="32" l="1"/>
  <c r="AN5" i="32"/>
  <c r="AN6" i="32"/>
  <c r="AN7" i="32"/>
  <c r="AN8" i="32"/>
  <c r="AN9" i="32"/>
  <c r="AN10" i="32"/>
  <c r="AN11" i="32"/>
  <c r="AN12" i="32"/>
  <c r="AN13" i="32"/>
  <c r="AN14" i="32"/>
  <c r="AN15" i="32"/>
  <c r="AN16" i="32"/>
  <c r="AN17" i="32"/>
  <c r="AN18" i="32"/>
  <c r="AN19" i="32"/>
  <c r="AN20" i="32"/>
  <c r="AN21" i="32"/>
  <c r="AN22" i="32"/>
  <c r="AN23" i="32"/>
  <c r="AN24" i="32"/>
  <c r="AN25" i="32"/>
  <c r="AN26" i="32"/>
  <c r="AN27" i="32"/>
  <c r="AN28" i="32"/>
  <c r="AN29" i="32"/>
  <c r="AN30" i="32"/>
  <c r="AC5" i="32"/>
  <c r="AE2" i="32"/>
  <c r="AD2" i="32"/>
  <c r="AC2" i="32"/>
  <c r="E24" i="32"/>
  <c r="F24" i="32" s="1"/>
  <c r="I24" i="32" s="1"/>
  <c r="C3" i="32"/>
  <c r="E3" i="32" s="1"/>
  <c r="F3" i="32" s="1"/>
  <c r="I3" i="32" s="1"/>
  <c r="C4" i="32"/>
  <c r="E4" i="32" s="1"/>
  <c r="F4" i="32" s="1"/>
  <c r="I4" i="32" s="1"/>
  <c r="C5" i="32"/>
  <c r="E5" i="32" s="1"/>
  <c r="F5" i="32" s="1"/>
  <c r="I5" i="32" s="1"/>
  <c r="C6" i="32"/>
  <c r="E6" i="32" s="1"/>
  <c r="F6" i="32" s="1"/>
  <c r="I6" i="32" s="1"/>
  <c r="C7" i="32"/>
  <c r="E7" i="32" s="1"/>
  <c r="F7" i="32" s="1"/>
  <c r="I7" i="32" s="1"/>
  <c r="C8" i="32"/>
  <c r="E8" i="32" s="1"/>
  <c r="F8" i="32" s="1"/>
  <c r="I8" i="32" s="1"/>
  <c r="C9" i="32"/>
  <c r="E9" i="32" s="1"/>
  <c r="F9" i="32" s="1"/>
  <c r="I9" i="32" s="1"/>
  <c r="C10" i="32"/>
  <c r="E10" i="32" s="1"/>
  <c r="F10" i="32" s="1"/>
  <c r="I10" i="32" s="1"/>
  <c r="C11" i="32"/>
  <c r="E11" i="32" s="1"/>
  <c r="F11" i="32" s="1"/>
  <c r="I11" i="32" s="1"/>
  <c r="C12" i="32"/>
  <c r="E12" i="32" s="1"/>
  <c r="F12" i="32" s="1"/>
  <c r="I12" i="32" s="1"/>
  <c r="C13" i="32"/>
  <c r="E13" i="32" s="1"/>
  <c r="F13" i="32" s="1"/>
  <c r="I13" i="32" s="1"/>
  <c r="C14" i="32"/>
  <c r="E14" i="32" s="1"/>
  <c r="F14" i="32" s="1"/>
  <c r="I14" i="32" s="1"/>
  <c r="C15" i="32"/>
  <c r="E15" i="32" s="1"/>
  <c r="F15" i="32" s="1"/>
  <c r="I15" i="32" s="1"/>
  <c r="C16" i="32"/>
  <c r="E16" i="32" s="1"/>
  <c r="F16" i="32" s="1"/>
  <c r="I16" i="32" s="1"/>
  <c r="C17" i="32"/>
  <c r="E17" i="32" s="1"/>
  <c r="F17" i="32" s="1"/>
  <c r="I17" i="32" s="1"/>
  <c r="C18" i="32"/>
  <c r="E18" i="32" s="1"/>
  <c r="F18" i="32" s="1"/>
  <c r="I18" i="32" s="1"/>
  <c r="C19" i="32"/>
  <c r="E19" i="32" s="1"/>
  <c r="F19" i="32" s="1"/>
  <c r="I19" i="32" s="1"/>
  <c r="C20" i="32"/>
  <c r="E20" i="32" s="1"/>
  <c r="F20" i="32" s="1"/>
  <c r="I20" i="32" s="1"/>
  <c r="C21" i="32"/>
  <c r="E21" i="32" s="1"/>
  <c r="F21" i="32" s="1"/>
  <c r="I21" i="32" s="1"/>
  <c r="C22" i="32"/>
  <c r="E22" i="32" s="1"/>
  <c r="F22" i="32" s="1"/>
  <c r="I22" i="32" s="1"/>
  <c r="C23" i="32"/>
  <c r="E23" i="32" s="1"/>
  <c r="F23" i="32" s="1"/>
  <c r="I23" i="32" s="1"/>
  <c r="C24" i="32"/>
  <c r="C25" i="32"/>
  <c r="E25" i="32" s="1"/>
  <c r="F25" i="32" s="1"/>
  <c r="I25" i="32" s="1"/>
  <c r="C26" i="32"/>
  <c r="E26" i="32" s="1"/>
  <c r="F26" i="32" s="1"/>
  <c r="I26" i="32" s="1"/>
  <c r="C27" i="32"/>
  <c r="E27" i="32" s="1"/>
  <c r="F27" i="32" s="1"/>
  <c r="I27" i="32" s="1"/>
  <c r="C28" i="32"/>
  <c r="E28" i="32" s="1"/>
  <c r="F28" i="32" s="1"/>
  <c r="I28" i="32" s="1"/>
  <c r="C29" i="32"/>
  <c r="E29" i="32" s="1"/>
  <c r="F29" i="32" s="1"/>
  <c r="I29" i="32" s="1"/>
  <c r="C30" i="32"/>
  <c r="E30" i="32" s="1"/>
  <c r="F30" i="32" s="1"/>
  <c r="I30" i="32" s="1"/>
  <c r="C2" i="32"/>
  <c r="E2" i="32" s="1"/>
  <c r="F2" i="32" s="1"/>
  <c r="I2" i="32" s="1"/>
  <c r="M20" i="32" l="1"/>
  <c r="W20" i="32"/>
  <c r="P20" i="32"/>
  <c r="J20" i="32"/>
  <c r="K20" i="32"/>
  <c r="L20" i="32"/>
  <c r="W19" i="32"/>
  <c r="P19" i="32"/>
  <c r="J19" i="32"/>
  <c r="L19" i="32"/>
  <c r="K19" i="32"/>
  <c r="M19" i="32"/>
  <c r="W3" i="32"/>
  <c r="P3" i="32"/>
  <c r="J3" i="32"/>
  <c r="K3" i="32"/>
  <c r="L3" i="32"/>
  <c r="M3" i="32"/>
  <c r="P12" i="32"/>
  <c r="M12" i="32"/>
  <c r="J12" i="32"/>
  <c r="W12" i="32"/>
  <c r="AH12" i="32" s="1"/>
  <c r="H17" i="25" s="1"/>
  <c r="K12" i="32"/>
  <c r="L12" i="32"/>
  <c r="K21" i="32"/>
  <c r="L21" i="32"/>
  <c r="M21" i="32"/>
  <c r="W21" i="32"/>
  <c r="P21" i="32"/>
  <c r="J21" i="32"/>
  <c r="J18" i="32"/>
  <c r="W18" i="32"/>
  <c r="AH18" i="32" s="1"/>
  <c r="H23" i="25" s="1"/>
  <c r="K18" i="32"/>
  <c r="L18" i="32"/>
  <c r="P18" i="32"/>
  <c r="M18" i="32"/>
  <c r="P28" i="32"/>
  <c r="M28" i="32"/>
  <c r="W28" i="32"/>
  <c r="AH28" i="32" s="1"/>
  <c r="H33" i="25" s="1"/>
  <c r="J28" i="32"/>
  <c r="K28" i="32"/>
  <c r="L28" i="32"/>
  <c r="K27" i="32"/>
  <c r="L27" i="32"/>
  <c r="J27" i="32"/>
  <c r="M27" i="32"/>
  <c r="W27" i="32"/>
  <c r="P27" i="32"/>
  <c r="W14" i="32"/>
  <c r="P14" i="32"/>
  <c r="J14" i="32"/>
  <c r="K14" i="32"/>
  <c r="L14" i="32"/>
  <c r="M14" i="32"/>
  <c r="K17" i="32"/>
  <c r="L17" i="32"/>
  <c r="M17" i="32"/>
  <c r="W17" i="32"/>
  <c r="P17" i="32"/>
  <c r="J17" i="32"/>
  <c r="J10" i="32"/>
  <c r="K10" i="32"/>
  <c r="L10" i="32"/>
  <c r="M10" i="32"/>
  <c r="W10" i="32"/>
  <c r="P10" i="32"/>
  <c r="M4" i="32"/>
  <c r="W4" i="32"/>
  <c r="P4" i="32"/>
  <c r="J4" i="32"/>
  <c r="L4" i="32"/>
  <c r="K4" i="32"/>
  <c r="K13" i="32"/>
  <c r="P13" i="32"/>
  <c r="L13" i="32"/>
  <c r="M13" i="32"/>
  <c r="W13" i="32"/>
  <c r="J13" i="32"/>
  <c r="K5" i="32"/>
  <c r="L5" i="32"/>
  <c r="M5" i="32"/>
  <c r="W5" i="32"/>
  <c r="P5" i="32"/>
  <c r="J5" i="32"/>
  <c r="W2" i="32"/>
  <c r="P2" i="32"/>
  <c r="J2" i="32"/>
  <c r="K2" i="32"/>
  <c r="L2" i="32"/>
  <c r="M2" i="32"/>
  <c r="K25" i="32"/>
  <c r="L25" i="32"/>
  <c r="M25" i="32"/>
  <c r="P25" i="32"/>
  <c r="W25" i="32"/>
  <c r="J25" i="32"/>
  <c r="K29" i="32"/>
  <c r="P29" i="32"/>
  <c r="L29" i="32"/>
  <c r="M29" i="32"/>
  <c r="W29" i="32"/>
  <c r="AH29" i="32" s="1"/>
  <c r="H34" i="25" s="1"/>
  <c r="J29" i="32"/>
  <c r="W16" i="32"/>
  <c r="P16" i="32"/>
  <c r="J16" i="32"/>
  <c r="L16" i="32"/>
  <c r="K16" i="32"/>
  <c r="M16" i="32"/>
  <c r="W15" i="32"/>
  <c r="P15" i="32"/>
  <c r="J15" i="32"/>
  <c r="K15" i="32"/>
  <c r="L15" i="32"/>
  <c r="M15" i="32"/>
  <c r="J11" i="32"/>
  <c r="K11" i="32"/>
  <c r="W11" i="32"/>
  <c r="L11" i="32"/>
  <c r="M11" i="32"/>
  <c r="P11" i="32"/>
  <c r="K9" i="32"/>
  <c r="L9" i="32"/>
  <c r="M9" i="32"/>
  <c r="W9" i="32"/>
  <c r="P9" i="32"/>
  <c r="J9" i="32"/>
  <c r="K23" i="32"/>
  <c r="J23" i="32"/>
  <c r="W23" i="32"/>
  <c r="L23" i="32"/>
  <c r="M23" i="32"/>
  <c r="P23" i="32"/>
  <c r="J7" i="32"/>
  <c r="K7" i="32"/>
  <c r="W7" i="32"/>
  <c r="L7" i="32"/>
  <c r="M7" i="32"/>
  <c r="P7" i="32"/>
  <c r="W8" i="32"/>
  <c r="J8" i="32"/>
  <c r="M8" i="32"/>
  <c r="P8" i="32"/>
  <c r="K8" i="32"/>
  <c r="L8" i="32"/>
  <c r="J26" i="32"/>
  <c r="K26" i="32"/>
  <c r="L26" i="32"/>
  <c r="M26" i="32"/>
  <c r="W26" i="32"/>
  <c r="P26" i="32"/>
  <c r="W30" i="32"/>
  <c r="P30" i="32"/>
  <c r="K30" i="32"/>
  <c r="L30" i="32"/>
  <c r="M30" i="32"/>
  <c r="J30" i="32"/>
  <c r="J22" i="32"/>
  <c r="K22" i="32"/>
  <c r="L22" i="32"/>
  <c r="M22" i="32"/>
  <c r="W22" i="32"/>
  <c r="P22" i="32"/>
  <c r="J6" i="32"/>
  <c r="K6" i="32"/>
  <c r="L6" i="32"/>
  <c r="M6" i="32"/>
  <c r="W6" i="32"/>
  <c r="P6" i="32"/>
  <c r="L24" i="32"/>
  <c r="W24" i="32"/>
  <c r="J24" i="32"/>
  <c r="M24" i="32"/>
  <c r="P24" i="32"/>
  <c r="K24" i="32"/>
  <c r="AN31" i="32"/>
  <c r="M36" i="25"/>
  <c r="AH25" i="32" l="1"/>
  <c r="H30" i="25" s="1"/>
  <c r="AH13" i="32"/>
  <c r="H18" i="25" s="1"/>
  <c r="AH27" i="32"/>
  <c r="H32" i="25" s="1"/>
  <c r="AH19" i="32"/>
  <c r="H24" i="25" s="1"/>
  <c r="AH17" i="32"/>
  <c r="H22" i="25" s="1"/>
  <c r="AH20" i="32"/>
  <c r="AH21" i="32"/>
  <c r="H26" i="25" s="1"/>
  <c r="AH9" i="32"/>
  <c r="H14" i="25" s="1"/>
  <c r="AH8" i="32"/>
  <c r="H13" i="25" s="1"/>
  <c r="AH6" i="32"/>
  <c r="H11" i="25" s="1"/>
  <c r="AH26" i="32"/>
  <c r="H31" i="25" s="1"/>
  <c r="AH24" i="32"/>
  <c r="H29" i="25" s="1"/>
  <c r="AH30" i="32"/>
  <c r="H35" i="25" s="1"/>
  <c r="AH4" i="32"/>
  <c r="H9" i="25" s="1"/>
  <c r="AH15" i="32"/>
  <c r="H20" i="25" s="1"/>
  <c r="AH7" i="32"/>
  <c r="H12" i="25" s="1"/>
  <c r="AH16" i="32"/>
  <c r="H21" i="25" s="1"/>
  <c r="AH3" i="32"/>
  <c r="H8" i="25" s="1"/>
  <c r="AH11" i="32"/>
  <c r="H16" i="25" s="1"/>
  <c r="AH2" i="32"/>
  <c r="H7" i="25" s="1"/>
  <c r="AH5" i="32"/>
  <c r="AH22" i="32"/>
  <c r="H27" i="25" s="1"/>
  <c r="AH23" i="32"/>
  <c r="H28" i="25" s="1"/>
  <c r="AH10" i="32"/>
  <c r="H15" i="25" s="1"/>
  <c r="AH14" i="32"/>
  <c r="AO23" i="32"/>
  <c r="N28" i="25" s="1"/>
  <c r="AO12" i="32"/>
  <c r="N17" i="25" s="1"/>
  <c r="AO29" i="32"/>
  <c r="N34" i="25" s="1"/>
  <c r="AO28" i="32"/>
  <c r="N33" i="25" s="1"/>
  <c r="AO18" i="32"/>
  <c r="N23" i="25" s="1"/>
  <c r="AA10" i="32"/>
  <c r="T10" i="32"/>
  <c r="R5" i="32"/>
  <c r="Y5" i="32"/>
  <c r="Y24" i="32"/>
  <c r="R24" i="32"/>
  <c r="X21" i="32"/>
  <c r="Q21" i="32"/>
  <c r="X24" i="32"/>
  <c r="Q24" i="32"/>
  <c r="Y16" i="32"/>
  <c r="R16" i="32"/>
  <c r="Z30" i="32"/>
  <c r="S30" i="32"/>
  <c r="S9" i="32"/>
  <c r="Z9" i="32"/>
  <c r="Z16" i="32"/>
  <c r="S16" i="32"/>
  <c r="AA2" i="32"/>
  <c r="T2" i="32"/>
  <c r="Z28" i="32"/>
  <c r="S28" i="32"/>
  <c r="S21" i="32"/>
  <c r="Z21" i="32"/>
  <c r="Z19" i="32"/>
  <c r="S19" i="32"/>
  <c r="X15" i="32"/>
  <c r="Q15" i="32"/>
  <c r="Y10" i="32"/>
  <c r="R10" i="32"/>
  <c r="X10" i="32"/>
  <c r="Q10" i="32"/>
  <c r="X8" i="32"/>
  <c r="Q8" i="32"/>
  <c r="Z27" i="32"/>
  <c r="S27" i="32"/>
  <c r="AA30" i="32"/>
  <c r="T30" i="32"/>
  <c r="X16" i="32"/>
  <c r="Q16" i="32"/>
  <c r="Z2" i="32"/>
  <c r="S2" i="32"/>
  <c r="R13" i="32"/>
  <c r="Y13" i="32"/>
  <c r="AA17" i="32"/>
  <c r="T17" i="32"/>
  <c r="Y28" i="32"/>
  <c r="R28" i="32"/>
  <c r="R21" i="32"/>
  <c r="Y21" i="32"/>
  <c r="X19" i="32"/>
  <c r="Q19" i="32"/>
  <c r="AA22" i="32"/>
  <c r="T22" i="32"/>
  <c r="Z22" i="32"/>
  <c r="S22" i="32"/>
  <c r="AA27" i="32"/>
  <c r="T27" i="32"/>
  <c r="X22" i="32"/>
  <c r="Q22" i="32"/>
  <c r="S25" i="32"/>
  <c r="Z25" i="32"/>
  <c r="AK25" i="32" s="1"/>
  <c r="K30" i="25" s="1"/>
  <c r="S13" i="32"/>
  <c r="Z13" i="32"/>
  <c r="Z7" i="32"/>
  <c r="S7" i="32"/>
  <c r="Y2" i="32"/>
  <c r="R2" i="32"/>
  <c r="Y4" i="32"/>
  <c r="R4" i="32"/>
  <c r="S17" i="32"/>
  <c r="Z17" i="32"/>
  <c r="X28" i="32"/>
  <c r="Q28" i="32"/>
  <c r="S12" i="32"/>
  <c r="Z12" i="32"/>
  <c r="Y3" i="32"/>
  <c r="R3" i="32"/>
  <c r="Y8" i="32"/>
  <c r="R8" i="32"/>
  <c r="X13" i="32"/>
  <c r="Q13" i="32"/>
  <c r="X30" i="32"/>
  <c r="Q30" i="32"/>
  <c r="AA13" i="32"/>
  <c r="T13" i="32"/>
  <c r="Y27" i="32"/>
  <c r="R27" i="32"/>
  <c r="AA11" i="32"/>
  <c r="T11" i="32"/>
  <c r="R17" i="32"/>
  <c r="Y17" i="32"/>
  <c r="Y12" i="32"/>
  <c r="R12" i="32"/>
  <c r="Y15" i="32"/>
  <c r="R15" i="32"/>
  <c r="Z10" i="32"/>
  <c r="S10" i="32"/>
  <c r="Y22" i="32"/>
  <c r="R22" i="32"/>
  <c r="AA21" i="32"/>
  <c r="T21" i="32"/>
  <c r="AO25" i="32"/>
  <c r="N30" i="25" s="1"/>
  <c r="AA6" i="32"/>
  <c r="T6" i="32"/>
  <c r="Y7" i="32"/>
  <c r="R7" i="32"/>
  <c r="Z11" i="32"/>
  <c r="S11" i="32"/>
  <c r="X29" i="32"/>
  <c r="Q29" i="32"/>
  <c r="X4" i="32"/>
  <c r="Q4" i="32"/>
  <c r="AA14" i="32"/>
  <c r="T14" i="32"/>
  <c r="T28" i="32"/>
  <c r="AA28" i="32"/>
  <c r="S20" i="32"/>
  <c r="Z20" i="32"/>
  <c r="X25" i="32"/>
  <c r="Q25" i="32"/>
  <c r="T8" i="32"/>
  <c r="AA8" i="32"/>
  <c r="AA19" i="32"/>
  <c r="T19" i="32"/>
  <c r="AA9" i="32"/>
  <c r="T9" i="32"/>
  <c r="Y30" i="32"/>
  <c r="R30" i="32"/>
  <c r="AO13" i="32"/>
  <c r="N18" i="25" s="1"/>
  <c r="X7" i="32"/>
  <c r="Q7" i="32"/>
  <c r="Z14" i="32"/>
  <c r="S14" i="32"/>
  <c r="X12" i="32"/>
  <c r="Q12" i="32"/>
  <c r="Y20" i="32"/>
  <c r="R20" i="32"/>
  <c r="T24" i="32"/>
  <c r="AA24" i="32"/>
  <c r="X17" i="32"/>
  <c r="Q17" i="32"/>
  <c r="R25" i="32"/>
  <c r="Y25" i="32"/>
  <c r="R9" i="32"/>
  <c r="Y9" i="32"/>
  <c r="AA26" i="32"/>
  <c r="T26" i="32"/>
  <c r="Y11" i="32"/>
  <c r="R11" i="32"/>
  <c r="AA29" i="32"/>
  <c r="T29" i="32"/>
  <c r="X5" i="32"/>
  <c r="Q5" i="32"/>
  <c r="Y14" i="32"/>
  <c r="R14" i="32"/>
  <c r="AA18" i="32"/>
  <c r="T18" i="32"/>
  <c r="T12" i="32"/>
  <c r="AA12" i="32"/>
  <c r="X20" i="32"/>
  <c r="Q20" i="32"/>
  <c r="S5" i="32"/>
  <c r="Z5" i="32"/>
  <c r="Y23" i="32"/>
  <c r="R23" i="32"/>
  <c r="X9" i="32"/>
  <c r="Q9" i="32"/>
  <c r="AA25" i="32"/>
  <c r="T25" i="32"/>
  <c r="Y19" i="32"/>
  <c r="R19" i="32"/>
  <c r="AO8" i="32"/>
  <c r="N13" i="25" s="1"/>
  <c r="AA23" i="32"/>
  <c r="T23" i="32"/>
  <c r="S29" i="32"/>
  <c r="Z29" i="32"/>
  <c r="AK29" i="32" s="1"/>
  <c r="K34" i="25" s="1"/>
  <c r="AA4" i="32"/>
  <c r="T4" i="32"/>
  <c r="X14" i="32"/>
  <c r="Q14" i="32"/>
  <c r="Z8" i="32"/>
  <c r="S8" i="32"/>
  <c r="X18" i="32"/>
  <c r="Q18" i="32"/>
  <c r="S24" i="32"/>
  <c r="Z24" i="32"/>
  <c r="X2" i="32"/>
  <c r="Q2" i="32"/>
  <c r="Y6" i="32"/>
  <c r="R6" i="32"/>
  <c r="X6" i="32"/>
  <c r="Q6" i="32"/>
  <c r="X11" i="32"/>
  <c r="Q11" i="32"/>
  <c r="AO17" i="32"/>
  <c r="N22" i="25" s="1"/>
  <c r="Y26" i="32"/>
  <c r="R26" i="32"/>
  <c r="Z23" i="32"/>
  <c r="S23" i="32"/>
  <c r="AA15" i="32"/>
  <c r="T15" i="32"/>
  <c r="Z18" i="32"/>
  <c r="S18" i="32"/>
  <c r="AA3" i="32"/>
  <c r="T3" i="32"/>
  <c r="X23" i="32"/>
  <c r="Q23" i="32"/>
  <c r="X3" i="32"/>
  <c r="Q3" i="32"/>
  <c r="X27" i="32"/>
  <c r="Q27" i="32"/>
  <c r="AA16" i="32"/>
  <c r="T16" i="32"/>
  <c r="AA7" i="32"/>
  <c r="T7" i="32"/>
  <c r="AO21" i="32"/>
  <c r="N26" i="25" s="1"/>
  <c r="S4" i="32"/>
  <c r="Z4" i="32"/>
  <c r="Z6" i="32"/>
  <c r="S6" i="32"/>
  <c r="Z26" i="32"/>
  <c r="S26" i="32"/>
  <c r="X26" i="32"/>
  <c r="Q26" i="32"/>
  <c r="Z15" i="32"/>
  <c r="S15" i="32"/>
  <c r="R29" i="32"/>
  <c r="Y29" i="32"/>
  <c r="AA5" i="32"/>
  <c r="T5" i="32"/>
  <c r="Y18" i="32"/>
  <c r="R18" i="32"/>
  <c r="Z3" i="32"/>
  <c r="S3" i="32"/>
  <c r="T20" i="32"/>
  <c r="AA20" i="32"/>
  <c r="AO22" i="32" l="1"/>
  <c r="N27" i="25" s="1"/>
  <c r="AL24" i="32"/>
  <c r="L29" i="25" s="1"/>
  <c r="AO19" i="32"/>
  <c r="N24" i="25" s="1"/>
  <c r="AO27" i="32"/>
  <c r="N32" i="25" s="1"/>
  <c r="AO6" i="32"/>
  <c r="N11" i="25" s="1"/>
  <c r="AO9" i="32"/>
  <c r="N14" i="25" s="1"/>
  <c r="AI8" i="32"/>
  <c r="I13" i="25" s="1"/>
  <c r="AK16" i="32"/>
  <c r="K21" i="25" s="1"/>
  <c r="AO7" i="32"/>
  <c r="N12" i="25" s="1"/>
  <c r="AK20" i="32"/>
  <c r="K25" i="25" s="1"/>
  <c r="AK22" i="32"/>
  <c r="K27" i="25" s="1"/>
  <c r="AI16" i="32"/>
  <c r="I21" i="25" s="1"/>
  <c r="AI21" i="32"/>
  <c r="I26" i="25" s="1"/>
  <c r="AL10" i="32"/>
  <c r="L15" i="25" s="1"/>
  <c r="AJ15" i="32"/>
  <c r="J20" i="25" s="1"/>
  <c r="AI29" i="32"/>
  <c r="I34" i="25" s="1"/>
  <c r="AJ8" i="32"/>
  <c r="J13" i="25" s="1"/>
  <c r="AJ29" i="32"/>
  <c r="J34" i="25" s="1"/>
  <c r="AL9" i="32"/>
  <c r="L14" i="25" s="1"/>
  <c r="AJ18" i="32"/>
  <c r="J23" i="25" s="1"/>
  <c r="AL22" i="32"/>
  <c r="L27" i="25" s="1"/>
  <c r="AL30" i="32"/>
  <c r="L35" i="25" s="1"/>
  <c r="AL18" i="32"/>
  <c r="L23" i="25" s="1"/>
  <c r="AI17" i="32"/>
  <c r="I22" i="25" s="1"/>
  <c r="AK13" i="32"/>
  <c r="K18" i="25" s="1"/>
  <c r="AK9" i="32"/>
  <c r="K14" i="25" s="1"/>
  <c r="AO16" i="32"/>
  <c r="N21" i="25" s="1"/>
  <c r="AK18" i="32"/>
  <c r="K23" i="25" s="1"/>
  <c r="AI2" i="32"/>
  <c r="I7" i="25" s="1"/>
  <c r="AK24" i="32"/>
  <c r="K29" i="25" s="1"/>
  <c r="AL8" i="32"/>
  <c r="L13" i="25" s="1"/>
  <c r="AJ17" i="32"/>
  <c r="J22" i="25" s="1"/>
  <c r="AK12" i="32"/>
  <c r="K17" i="25" s="1"/>
  <c r="AJ13" i="32"/>
  <c r="J18" i="25" s="1"/>
  <c r="AK8" i="32"/>
  <c r="K13" i="25" s="1"/>
  <c r="AK17" i="32"/>
  <c r="K22" i="25" s="1"/>
  <c r="AI24" i="32"/>
  <c r="I29" i="25" s="1"/>
  <c r="AK5" i="32"/>
  <c r="K10" i="25" s="1"/>
  <c r="AL21" i="32"/>
  <c r="L26" i="25" s="1"/>
  <c r="AI28" i="32"/>
  <c r="I33" i="25" s="1"/>
  <c r="AL27" i="32"/>
  <c r="L32" i="25" s="1"/>
  <c r="AO4" i="32"/>
  <c r="N9" i="25" s="1"/>
  <c r="AL4" i="32"/>
  <c r="L9" i="25" s="1"/>
  <c r="AJ9" i="32"/>
  <c r="J14" i="25" s="1"/>
  <c r="AJ22" i="32"/>
  <c r="J27" i="25" s="1"/>
  <c r="AJ5" i="32"/>
  <c r="J10" i="25" s="1"/>
  <c r="AK19" i="32"/>
  <c r="K24" i="25" s="1"/>
  <c r="AK15" i="32"/>
  <c r="K20" i="25" s="1"/>
  <c r="H25" i="25"/>
  <c r="AO20" i="32"/>
  <c r="N25" i="25" s="1"/>
  <c r="AK2" i="32"/>
  <c r="K7" i="25" s="1"/>
  <c r="AO26" i="32"/>
  <c r="N31" i="25" s="1"/>
  <c r="AO10" i="32"/>
  <c r="N15" i="25" s="1"/>
  <c r="AL12" i="32"/>
  <c r="L17" i="25" s="1"/>
  <c r="AJ25" i="32"/>
  <c r="J30" i="25" s="1"/>
  <c r="AL20" i="32"/>
  <c r="L25" i="25" s="1"/>
  <c r="AK11" i="32"/>
  <c r="K16" i="25" s="1"/>
  <c r="AK4" i="32"/>
  <c r="K9" i="25" s="1"/>
  <c r="AO3" i="32"/>
  <c r="N8" i="25" s="1"/>
  <c r="H10" i="25"/>
  <c r="AO5" i="32"/>
  <c r="N10" i="25" s="1"/>
  <c r="AL15" i="32"/>
  <c r="L20" i="25" s="1"/>
  <c r="AI5" i="32"/>
  <c r="I10" i="25" s="1"/>
  <c r="AJ10" i="32"/>
  <c r="J15" i="25" s="1"/>
  <c r="AL16" i="32"/>
  <c r="L21" i="25" s="1"/>
  <c r="AJ26" i="32"/>
  <c r="J31" i="25" s="1"/>
  <c r="AI9" i="32"/>
  <c r="I14" i="25" s="1"/>
  <c r="AL29" i="32"/>
  <c r="L34" i="25" s="1"/>
  <c r="AI12" i="32"/>
  <c r="I17" i="25" s="1"/>
  <c r="AI25" i="32"/>
  <c r="I30" i="25" s="1"/>
  <c r="AL6" i="32"/>
  <c r="L11" i="25" s="1"/>
  <c r="AL11" i="32"/>
  <c r="L16" i="25" s="1"/>
  <c r="AI22" i="32"/>
  <c r="I27" i="25" s="1"/>
  <c r="AI15" i="32"/>
  <c r="I20" i="25" s="1"/>
  <c r="AJ16" i="32"/>
  <c r="J21" i="25" s="1"/>
  <c r="AJ12" i="32"/>
  <c r="J17" i="25" s="1"/>
  <c r="AK30" i="32"/>
  <c r="K35" i="25" s="1"/>
  <c r="AL19" i="32"/>
  <c r="L24" i="25" s="1"/>
  <c r="AL5" i="32"/>
  <c r="L10" i="25" s="1"/>
  <c r="AI10" i="32"/>
  <c r="I15" i="25" s="1"/>
  <c r="AL25" i="32"/>
  <c r="L30" i="25" s="1"/>
  <c r="AJ11" i="32"/>
  <c r="J16" i="25" s="1"/>
  <c r="AL28" i="32"/>
  <c r="L33" i="25" s="1"/>
  <c r="AJ27" i="32"/>
  <c r="J32" i="25" s="1"/>
  <c r="AK21" i="32"/>
  <c r="K26" i="25" s="1"/>
  <c r="AJ28" i="32"/>
  <c r="J33" i="25" s="1"/>
  <c r="AL17" i="32"/>
  <c r="L22" i="25" s="1"/>
  <c r="AJ20" i="32"/>
  <c r="J25" i="25" s="1"/>
  <c r="AO30" i="32"/>
  <c r="N35" i="25" s="1"/>
  <c r="AL13" i="32"/>
  <c r="L18" i="25" s="1"/>
  <c r="AJ4" i="32"/>
  <c r="J9" i="25" s="1"/>
  <c r="AO11" i="32"/>
  <c r="N16" i="25" s="1"/>
  <c r="AJ3" i="32"/>
  <c r="J8" i="25" s="1"/>
  <c r="AK28" i="32"/>
  <c r="K33" i="25" s="1"/>
  <c r="AJ24" i="32"/>
  <c r="J29" i="25" s="1"/>
  <c r="H19" i="25"/>
  <c r="AO14" i="32"/>
  <c r="N19" i="25" s="1"/>
  <c r="AO2" i="32"/>
  <c r="N7" i="25" s="1"/>
  <c r="AJ19" i="32"/>
  <c r="J24" i="25" s="1"/>
  <c r="AK23" i="32"/>
  <c r="K28" i="25" s="1"/>
  <c r="AI18" i="32"/>
  <c r="I23" i="25" s="1"/>
  <c r="AK26" i="32"/>
  <c r="K31" i="25" s="1"/>
  <c r="AL7" i="32"/>
  <c r="L12" i="25" s="1"/>
  <c r="AJ7" i="32"/>
  <c r="J12" i="25" s="1"/>
  <c r="AI23" i="32"/>
  <c r="I28" i="25" s="1"/>
  <c r="AK27" i="32"/>
  <c r="K32" i="25" s="1"/>
  <c r="AJ14" i="32"/>
  <c r="J19" i="25" s="1"/>
  <c r="AI27" i="32"/>
  <c r="I32" i="25" s="1"/>
  <c r="AJ23" i="32"/>
  <c r="J28" i="25" s="1"/>
  <c r="AK14" i="32"/>
  <c r="K19" i="25" s="1"/>
  <c r="AI26" i="32"/>
  <c r="I31" i="25" s="1"/>
  <c r="AI14" i="32"/>
  <c r="I19" i="25" s="1"/>
  <c r="AI3" i="32"/>
  <c r="I8" i="25" s="1"/>
  <c r="AI11" i="32"/>
  <c r="I16" i="25" s="1"/>
  <c r="AL26" i="32"/>
  <c r="L31" i="25" s="1"/>
  <c r="AI7" i="32"/>
  <c r="I12" i="25" s="1"/>
  <c r="AI6" i="32"/>
  <c r="I11" i="25" s="1"/>
  <c r="AI20" i="32"/>
  <c r="I25" i="25" s="1"/>
  <c r="AL14" i="32"/>
  <c r="L19" i="25" s="1"/>
  <c r="AO15" i="32"/>
  <c r="N20" i="25" s="1"/>
  <c r="AO24" i="32"/>
  <c r="N29" i="25" s="1"/>
  <c r="AI30" i="32"/>
  <c r="I35" i="25" s="1"/>
  <c r="AJ2" i="32"/>
  <c r="J7" i="25" s="1"/>
  <c r="AL3" i="32"/>
  <c r="L8" i="25" s="1"/>
  <c r="AJ30" i="32"/>
  <c r="J35" i="25" s="1"/>
  <c r="AI4" i="32"/>
  <c r="I9" i="25" s="1"/>
  <c r="AK10" i="32"/>
  <c r="K15" i="25" s="1"/>
  <c r="AI19" i="32"/>
  <c r="I24" i="25" s="1"/>
  <c r="AL2" i="32"/>
  <c r="L7" i="25" s="1"/>
  <c r="AK3" i="32"/>
  <c r="K8" i="25" s="1"/>
  <c r="AK6" i="32"/>
  <c r="K11" i="25" s="1"/>
  <c r="AJ6" i="32"/>
  <c r="J11" i="25" s="1"/>
  <c r="AL23" i="32"/>
  <c r="L28" i="25" s="1"/>
  <c r="AI13" i="32"/>
  <c r="I18" i="25" s="1"/>
  <c r="AK7" i="32"/>
  <c r="K12" i="25" s="1"/>
  <c r="AJ21" i="32"/>
  <c r="J26" i="25" s="1"/>
  <c r="N36" i="25" l="1"/>
  <c r="AO31" i="32"/>
</calcChain>
</file>

<file path=xl/sharedStrings.xml><?xml version="1.0" encoding="utf-8"?>
<sst xmlns="http://schemas.openxmlformats.org/spreadsheetml/2006/main" count="243" uniqueCount="188">
  <si>
    <t xml:space="preserve">Артикул </t>
  </si>
  <si>
    <t>Фото</t>
  </si>
  <si>
    <t>ТЗ-39</t>
  </si>
  <si>
    <t>20*16*27</t>
  </si>
  <si>
    <t>УПАКОВКА ИЗ ТЕКСТИЛЯ</t>
  </si>
  <si>
    <t>UID Системы</t>
  </si>
  <si>
    <t>Наименование</t>
  </si>
  <si>
    <t>Вес вложения, г.</t>
  </si>
  <si>
    <t>Цена за штуку при общем объеме заказа:</t>
  </si>
  <si>
    <r>
      <t xml:space="preserve">Представленная в данном прайс-листе продукция запатентована как объемные товарные знаки. 
Любое несанкционированное копирование преследуется по закону.
</t>
    </r>
    <r>
      <rPr>
        <sz val="10"/>
        <rFont val="Arial"/>
        <family val="2"/>
      </rPr>
      <t>(статья 1406.1 ГК РФ; статья 150.4 КоАП РФ; статьи 146, 147 УК РФ)</t>
    </r>
  </si>
  <si>
    <t>Weight</t>
  </si>
  <si>
    <t>Quantity</t>
  </si>
  <si>
    <t>Dimensions</t>
  </si>
  <si>
    <t>1000+</t>
  </si>
  <si>
    <t>Sum</t>
  </si>
  <si>
    <t>UID</t>
  </si>
  <si>
    <t>Art.</t>
  </si>
  <si>
    <t>Name</t>
  </si>
  <si>
    <t>Photo</t>
  </si>
  <si>
    <t>Длина, ширина, высота,
см.</t>
  </si>
  <si>
    <t>Кол-во в коробе,
шт.</t>
  </si>
  <si>
    <t>На сумму</t>
  </si>
  <si>
    <t>Cart</t>
  </si>
  <si>
    <t>Итого:</t>
  </si>
  <si>
    <t>более
1000 шт.</t>
  </si>
  <si>
    <t>до 
100 шт.</t>
  </si>
  <si>
    <t>100-300
шт.</t>
  </si>
  <si>
    <t>300-700
шт.</t>
  </si>
  <si>
    <t>700-1000
шт.</t>
  </si>
  <si>
    <t>093a965d-87be-11eb-99b8-000c295dc444</t>
  </si>
  <si>
    <t>093a9666-87be-11eb-99b8-000c295dc444</t>
  </si>
  <si>
    <t>093a9669-87be-11eb-99b8-000c295dc444</t>
  </si>
  <si>
    <t>093a9671-87be-11eb-99b8-000c295dc444</t>
  </si>
  <si>
    <t>093a967a-87be-11eb-99b8-000c295dc444</t>
  </si>
  <si>
    <t>093a967f-87be-11eb-99b8-000c295dc444</t>
  </si>
  <si>
    <t>093a9684-87be-11eb-99b8-000c295dc444</t>
  </si>
  <si>
    <t>093a9689-87be-11eb-99b8-000c295dc444</t>
  </si>
  <si>
    <t>093a9694-87be-11eb-99b8-000c295dc444</t>
  </si>
  <si>
    <t>093a9697-87be-11eb-99b8-000c295dc444</t>
  </si>
  <si>
    <t>5666f7c8-87cc-11eb-99b8-000c295dc444</t>
  </si>
  <si>
    <t>5666f7cd-87cc-11eb-99b8-000c295dc444</t>
  </si>
  <si>
    <t>5666f7d2-87cc-11eb-99b8-000c295dc444</t>
  </si>
  <si>
    <t>093a968e-87be-11eb-99b8-000c295dc444</t>
  </si>
  <si>
    <t>5666f7fc-87cc-11eb-99b8-000c295dc444</t>
  </si>
  <si>
    <t>5666f800-87cc-11eb-99b8-000c295dc444</t>
  </si>
  <si>
    <t>5666f804-87cc-11eb-99b8-000c295dc444</t>
  </si>
  <si>
    <t>de673d7f-87f5-11eb-99b8-000c295dc444</t>
  </si>
  <si>
    <t>de673d84-87f5-11eb-99b8-000c295dc444</t>
  </si>
  <si>
    <t>de673d87-87f5-11eb-99b8-000c295dc444</t>
  </si>
  <si>
    <t>5666f7d9-87cc-11eb-99b8-000c295dc444</t>
  </si>
  <si>
    <t>093a9661-87be-11eb-99b8-000c295dc444</t>
  </si>
  <si>
    <t>6106cbc1-5fb0-11ea-b226-000c2916a183</t>
  </si>
  <si>
    <t>6106cbc5-5fb0-11ea-b226-000c2916a183</t>
  </si>
  <si>
    <t>956655de-4b01-11e9-a892-000c2916a183</t>
  </si>
  <si>
    <r>
      <rPr>
        <b/>
        <sz val="11"/>
        <color theme="1"/>
        <rFont val="Calibri"/>
        <family val="2"/>
        <scheme val="minor"/>
      </rPr>
      <t>Для отображения стоимости</t>
    </r>
    <r>
      <rPr>
        <sz val="11"/>
        <color theme="1"/>
        <rFont val="Calibri"/>
        <family val="2"/>
        <charset val="204"/>
        <scheme val="minor"/>
      </rPr>
      <t xml:space="preserve"> укажите справа 
предполагаемую дату Вашего заказа</t>
    </r>
  </si>
  <si>
    <t>Желаемый объем 
заказа, шт.</t>
  </si>
  <si>
    <t>Представленная в данном прайс-листе упаковка запатентована как объемные товарные знаки. Любое несанкционированное копирование преследуется по закону(гражданско-правовой — статья 14 Патентного Закона; административной — статья 150.4 КоАП РФ; уголовной — статьи 146 и 147 УК РФ)</t>
  </si>
  <si>
    <t>УПАКОВКА ИЗ ПЛАСТИКА</t>
  </si>
  <si>
    <t xml:space="preserve">Название </t>
  </si>
  <si>
    <t>вес (г)</t>
  </si>
  <si>
    <t>кол-во в коробе</t>
  </si>
  <si>
    <t>длина, ширина, высота</t>
  </si>
  <si>
    <t>Тираж, шт.</t>
  </si>
  <si>
    <t>до 100</t>
  </si>
  <si>
    <t>100-300</t>
  </si>
  <si>
    <t>300-700</t>
  </si>
  <si>
    <t>700-1000</t>
  </si>
  <si>
    <t>более 1000</t>
  </si>
  <si>
    <t>!!!Компания оставляет за собой право увеличения цены в случае роста курса доллара более, чем на 5% в случае невнесения предоплаты в течение 5 дней с момента выставления счета. После внесения предоплаты цена за покупателем фиксируется.</t>
  </si>
  <si>
    <t>956655de-4b01-11e9-a892-000c2916a184</t>
  </si>
  <si>
    <t>956655de-4b01-11e9-a892-000c2916a185</t>
  </si>
  <si>
    <t>956655de-4b01-11e9-a892-000c2916a186</t>
  </si>
  <si>
    <t>956655de-4b01-11e9-a892-000c2916a187</t>
  </si>
  <si>
    <t>Дед Мороз</t>
  </si>
  <si>
    <t>Курс =</t>
  </si>
  <si>
    <t>Сегодня</t>
  </si>
  <si>
    <t>Заказано</t>
  </si>
  <si>
    <r>
      <t xml:space="preserve">После внесения покупателем предоплаты цена фиксируется. 
</t>
    </r>
    <r>
      <rPr>
        <sz val="10"/>
        <color theme="0"/>
        <rFont val="Calibri"/>
        <family val="2"/>
        <scheme val="minor"/>
      </rPr>
      <t xml:space="preserve">При отсутствии предоплаты и изменении курса рубля к ин. валюте более чем на 5%, Компания оставляет за собой право пересмотра указанных цен. </t>
    </r>
  </si>
  <si>
    <r>
      <rPr>
        <b/>
        <sz val="11"/>
        <color theme="1"/>
        <rFont val="Calibri"/>
        <family val="2"/>
        <scheme val="minor"/>
      </rPr>
      <t>Весенняя скидка 15%</t>
    </r>
    <r>
      <rPr>
        <sz val="11"/>
        <color theme="1"/>
        <rFont val="Calibri"/>
        <family val="2"/>
        <charset val="204"/>
        <scheme val="minor"/>
      </rPr>
      <t xml:space="preserve"> действует до 31.05.2023
</t>
    </r>
    <r>
      <rPr>
        <b/>
        <sz val="11"/>
        <color theme="1"/>
        <rFont val="Calibri"/>
        <family val="2"/>
        <scheme val="minor"/>
      </rPr>
      <t>Летняя скидка 10%</t>
    </r>
    <r>
      <rPr>
        <sz val="11"/>
        <color theme="1"/>
        <rFont val="Calibri"/>
        <family val="2"/>
        <charset val="204"/>
        <scheme val="minor"/>
      </rPr>
      <t xml:space="preserve"> действует до 15.09.2023
Стандартная цена товара действует с 15.09.2023</t>
    </r>
  </si>
  <si>
    <t>УТД-01</t>
  </si>
  <si>
    <t>УТД-02</t>
  </si>
  <si>
    <t>УТД-03</t>
  </si>
  <si>
    <t>УТД-04</t>
  </si>
  <si>
    <t>УТД-05</t>
  </si>
  <si>
    <t>УТД-06</t>
  </si>
  <si>
    <t>УТД-07</t>
  </si>
  <si>
    <t>УТД-08</t>
  </si>
  <si>
    <t>УТД-09</t>
  </si>
  <si>
    <t>УТД-10</t>
  </si>
  <si>
    <t>УТД-11</t>
  </si>
  <si>
    <t>УТД-12</t>
  </si>
  <si>
    <t>УТД-13</t>
  </si>
  <si>
    <t>УТД-14</t>
  </si>
  <si>
    <t>УТД-15</t>
  </si>
  <si>
    <t>УТД-16</t>
  </si>
  <si>
    <t>УТД-17</t>
  </si>
  <si>
    <t>УТД-18</t>
  </si>
  <si>
    <t>УТД-19</t>
  </si>
  <si>
    <t>УТД-20</t>
  </si>
  <si>
    <t>УТД-21</t>
  </si>
  <si>
    <t>УТД-22</t>
  </si>
  <si>
    <t>УТД-23</t>
  </si>
  <si>
    <t>УТД-24</t>
  </si>
  <si>
    <t>УТД-25</t>
  </si>
  <si>
    <t>УТД-26</t>
  </si>
  <si>
    <t>УТД-27</t>
  </si>
  <si>
    <t>УТД-28</t>
  </si>
  <si>
    <t xml:space="preserve">
                                                                                                                                                                                                141407 г. Химки,  ул.Бабакина, д.5А
                                                                                                                              телефон в Москве: +7 (495) 913-30-06
                                                                                                                            e-mail:info@ura-podarki.ru                                                                                                                                                                                 www.ura-podarki.ru</t>
  </si>
  <si>
    <t>НОВОГОДНЯЯ ПРОГРАММА  2023-2024</t>
  </si>
  <si>
    <t>ПД-01</t>
  </si>
  <si>
    <t xml:space="preserve"> Дракоша (малиновый)</t>
  </si>
  <si>
    <t xml:space="preserve">ПД-02 </t>
  </si>
  <si>
    <t xml:space="preserve"> Дракоша (оранжевый)</t>
  </si>
  <si>
    <t>ПД-03</t>
  </si>
  <si>
    <t xml:space="preserve"> Дракоша (зеленый)</t>
  </si>
  <si>
    <t>Внимание!!! Цены действительны до 31 мая 2023 года.</t>
  </si>
  <si>
    <t>15*16*23,5</t>
  </si>
  <si>
    <t>Артикул</t>
  </si>
  <si>
    <t>Цена, юань</t>
  </si>
  <si>
    <t>Цена, руб.</t>
  </si>
  <si>
    <t>Коэфф.</t>
  </si>
  <si>
    <t>Цена (до 100, без скидок)</t>
  </si>
  <si>
    <t>Округленная (←)</t>
  </si>
  <si>
    <t>Без скидок</t>
  </si>
  <si>
    <t>K</t>
  </si>
  <si>
    <t>Летняя скидка (10%)</t>
  </si>
  <si>
    <t>Весенняя скидка (15%)</t>
  </si>
  <si>
    <t>НОВОГОДНЯЯ ПРОГРАММА 2023-2024</t>
  </si>
  <si>
    <t>www.ura-podarki.ru</t>
  </si>
  <si>
    <t>141407, Московская обл.
 г. Химки, улица Бабакина, 5А
+7 (495) 913-30-06</t>
  </si>
  <si>
    <t>info@ura-podarki.ru</t>
  </si>
  <si>
    <t>Дата в расчете:</t>
  </si>
  <si>
    <t>К отображению:</t>
  </si>
  <si>
    <t>К оплате</t>
  </si>
  <si>
    <t>18*17(27)*31,5</t>
  </si>
  <si>
    <t>18*17(27)*29,5</t>
  </si>
  <si>
    <t>16,5*16(30)*27,5</t>
  </si>
  <si>
    <t>19*20(31)*29</t>
  </si>
  <si>
    <t>18*18(30)*28</t>
  </si>
  <si>
    <t>18*18(42)*32,5</t>
  </si>
  <si>
    <t>18,5*17(28)*30</t>
  </si>
  <si>
    <t>17*16,5(32)*30</t>
  </si>
  <si>
    <t>16*15,5(31)*29</t>
  </si>
  <si>
    <t>18*19(36)*34</t>
  </si>
  <si>
    <t>17*17(30)*33</t>
  </si>
  <si>
    <t>17*17(33,5)*35</t>
  </si>
  <si>
    <t>20,5*18(29)*32</t>
  </si>
  <si>
    <t>20*20(31)*32</t>
  </si>
  <si>
    <t>15*39*30</t>
  </si>
  <si>
    <t>16*18(30)*29</t>
  </si>
  <si>
    <t>19,5*18(34)*34</t>
  </si>
  <si>
    <t>18,5*19(31)*30</t>
  </si>
  <si>
    <t>25*5*29</t>
  </si>
  <si>
    <t>30*5*34</t>
  </si>
  <si>
    <t>28*5,5*33</t>
  </si>
  <si>
    <t>19*19(26,5)*28</t>
  </si>
  <si>
    <t>26*5*26,5</t>
  </si>
  <si>
    <t>18,5*16(34,5)*29,5</t>
  </si>
  <si>
    <t>32*6*32</t>
  </si>
  <si>
    <t xml:space="preserve"> игрушка 27(90)*10*23                    плед 135*75</t>
  </si>
  <si>
    <t xml:space="preserve"> Морис</t>
  </si>
  <si>
    <t xml:space="preserve"> Марго</t>
  </si>
  <si>
    <t>Старки</t>
  </si>
  <si>
    <t>Кики</t>
  </si>
  <si>
    <t>Коко</t>
  </si>
  <si>
    <t>Ипполит</t>
  </si>
  <si>
    <t>Леонид</t>
  </si>
  <si>
    <t>Баззи</t>
  </si>
  <si>
    <t>Лиззи</t>
  </si>
  <si>
    <t>Паскаль</t>
  </si>
  <si>
    <t>Фил</t>
  </si>
  <si>
    <t>Кени</t>
  </si>
  <si>
    <t>Тед</t>
  </si>
  <si>
    <t>Тесса</t>
  </si>
  <si>
    <t>Самсон</t>
  </si>
  <si>
    <t>Сёма</t>
  </si>
  <si>
    <t>Фред</t>
  </si>
  <si>
    <t>Тихон</t>
  </si>
  <si>
    <t>Рюкзачок Руни</t>
  </si>
  <si>
    <t>Рюкзачок Мики</t>
  </si>
  <si>
    <t>Рюкзачок Чили</t>
  </si>
  <si>
    <t>Рюкзачок Рэндалл</t>
  </si>
  <si>
    <t>Рюкзачок Билли</t>
  </si>
  <si>
    <t>Рюкзачок Квентин</t>
  </si>
  <si>
    <t>Подушка Ричи</t>
  </si>
  <si>
    <t>Подушка Скай</t>
  </si>
  <si>
    <t>Подушка Джой</t>
  </si>
  <si>
    <t>Игрушка-плед Сириус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</si>
</sst>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_(* #,##0.00_);_(* \(#,##0.00\);_(* &quot;-&quot;??_);_(@_)"/>
    <numFmt numFmtId="165" formatCode="_-\ #,##0\ [$₽-419]_-;\-\ #,##0\ [$₽-419]_-;_-\ &quot;-&quot;\ [$₽-419]_-;_-@_-"/>
    <numFmt numFmtId="166" formatCode="_-* #,##0_-;\-* #,##0_-;_-* &quot;-&quot;??_-;_-@_-"/>
    <numFmt numFmtId="167" formatCode="#,##0\ [$₽-419]"/>
  </numFmts>
  <fonts count="41">
    <font>
      <sz val="11"/>
      <color theme="1"/>
      <name val="Calibri"/>
      <family val="2"/>
      <charset val="204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0"/>
      <name val="Arial Cyr"/>
      <charset val="204"/>
    </font>
    <font>
      <sz val="10"/>
      <color indexed="8"/>
      <name val="Calibri"/>
      <family val="2"/>
      <charset val="204"/>
      <scheme val="minor"/>
    </font>
    <font>
      <b/>
      <sz val="10"/>
      <color indexed="8"/>
      <name val="Calibri"/>
      <family val="2"/>
      <charset val="204"/>
      <scheme val="minor"/>
    </font>
    <font>
      <b/>
      <sz val="10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0"/>
      <name val="Arial"/>
      <family val="2"/>
    </font>
    <font>
      <sz val="10"/>
      <name val="Arial"/>
      <family val="2"/>
    </font>
    <font>
      <b/>
      <sz val="12"/>
      <color rgb="FFC00000"/>
      <name val="Calibri"/>
      <family val="2"/>
      <scheme val="minor"/>
    </font>
    <font>
      <sz val="11"/>
      <color theme="0"/>
      <name val="Arial"/>
      <family val="2"/>
    </font>
    <font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8"/>
      <color rgb="FFC00000"/>
      <name val="Calibri"/>
      <family val="2"/>
      <charset val="204"/>
      <scheme val="minor"/>
    </font>
    <font>
      <sz val="11"/>
      <color theme="0"/>
      <name val="Calibri"/>
      <family val="2"/>
      <charset val="204"/>
    </font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b/>
      <sz val="10"/>
      <color theme="0"/>
      <name val="Calibri"/>
      <family val="2"/>
      <charset val="204"/>
      <scheme val="minor"/>
    </font>
    <font>
      <sz val="10"/>
      <color theme="0"/>
      <name val="Calibri"/>
      <family val="2"/>
      <scheme val="minor"/>
    </font>
    <font>
      <sz val="10"/>
      <color theme="0"/>
      <name val="Arial"/>
      <family val="2"/>
    </font>
    <font>
      <b/>
      <sz val="12"/>
      <name val="Calibri"/>
      <family val="2"/>
      <scheme val="minor"/>
    </font>
    <font>
      <b/>
      <sz val="12"/>
      <color rgb="FFC00000"/>
      <name val="Calibri"/>
      <family val="2"/>
      <charset val="204"/>
      <scheme val="minor"/>
    </font>
    <font>
      <b/>
      <sz val="16"/>
      <color rgb="FFFF0000"/>
      <name val="Calibri"/>
      <family val="2"/>
      <charset val="204"/>
      <scheme val="minor"/>
    </font>
    <font>
      <i/>
      <sz val="8"/>
      <color theme="1" tint="0.14999847407452621"/>
      <name val="Calibri"/>
      <family val="2"/>
      <charset val="204"/>
      <scheme val="minor"/>
    </font>
    <font>
      <sz val="11"/>
      <color theme="1" tint="0.14999847407452621"/>
      <name val="Calibri"/>
      <family val="2"/>
      <charset val="204"/>
      <scheme val="minor"/>
    </font>
    <font>
      <b/>
      <sz val="11"/>
      <color theme="1" tint="0.14999847407452621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6"/>
      <color theme="1"/>
      <name val="Calibri"/>
      <family val="2"/>
      <scheme val="minor"/>
    </font>
    <font>
      <sz val="12"/>
      <name val="Calibri"/>
      <family val="2"/>
    </font>
    <font>
      <b/>
      <sz val="11"/>
      <name val="Calibri"/>
      <family val="2"/>
      <charset val="204"/>
    </font>
    <font>
      <u/>
      <sz val="11"/>
      <color theme="10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b/>
      <sz val="11"/>
      <color indexed="8"/>
      <name val="Calibri"/>
      <family val="2"/>
      <charset val="204"/>
      <scheme val="minor"/>
    </font>
    <font>
      <sz val="11"/>
      <color indexed="8"/>
      <name val="Calibri"/>
      <family val="2"/>
      <charset val="204"/>
      <scheme val="minor"/>
    </font>
    <font>
      <b/>
      <sz val="11"/>
      <color theme="0"/>
      <name val="Calibri"/>
      <family val="2"/>
      <scheme val="minor"/>
    </font>
  </fonts>
  <fills count="2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8EEEE"/>
        <bgColor indexed="64"/>
      </patternFill>
    </fill>
    <fill>
      <patternFill patternType="solid">
        <fgColor rgb="FFF4D5D5"/>
        <bgColor indexed="64"/>
      </patternFill>
    </fill>
    <fill>
      <patternFill patternType="solid">
        <fgColor rgb="FFEFB2B3"/>
        <bgColor indexed="64"/>
      </patternFill>
    </fill>
    <fill>
      <patternFill patternType="solid">
        <fgColor rgb="FFEA9394"/>
        <bgColor indexed="64"/>
      </patternFill>
    </fill>
    <fill>
      <patternFill patternType="solid">
        <fgColor rgb="FFE8797E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C8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indexed="65"/>
        <bgColor indexed="64"/>
      </patternFill>
    </fill>
  </fills>
  <borders count="4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</borders>
  <cellStyleXfs count="9">
    <xf numFmtId="0" fontId="0" fillId="0" borderId="0"/>
    <xf numFmtId="0" fontId="3" fillId="0" borderId="0"/>
    <xf numFmtId="165" fontId="9" fillId="3" borderId="3" applyFill="0" applyBorder="0">
      <alignment horizontal="center" vertical="center"/>
      <protection hidden="1"/>
    </xf>
    <xf numFmtId="0" fontId="2" fillId="0" borderId="0"/>
    <xf numFmtId="164" fontId="31" fillId="0" borderId="0" applyFont="0" applyFill="0" applyBorder="0" applyAlignment="0" applyProtection="0"/>
    <xf numFmtId="0" fontId="1" fillId="0" borderId="0"/>
    <xf numFmtId="0" fontId="31" fillId="0" borderId="0"/>
    <xf numFmtId="0" fontId="12" fillId="0" borderId="0" applyProtection="0"/>
    <xf numFmtId="0" fontId="35" fillId="0" borderId="0" applyNumberFormat="0" applyFill="0" applyBorder="0" applyAlignment="0" applyProtection="0"/>
  </cellStyleXfs>
  <cellXfs count="148">
    <xf numFmtId="0" fontId="0" fillId="0" borderId="0" xfId="0"/>
    <xf numFmtId="0" fontId="0" fillId="2" borderId="20" xfId="0" applyFill="1" applyBorder="1"/>
    <xf numFmtId="0" fontId="16" fillId="11" borderId="16" xfId="0" applyFont="1" applyFill="1" applyBorder="1" applyAlignment="1" applyProtection="1">
      <alignment horizontal="center" vertical="center"/>
      <protection locked="0"/>
    </xf>
    <xf numFmtId="14" fontId="0" fillId="11" borderId="16" xfId="0" applyNumberFormat="1" applyFill="1" applyBorder="1" applyAlignment="1" applyProtection="1">
      <alignment horizontal="center" vertical="center"/>
      <protection locked="0"/>
    </xf>
    <xf numFmtId="0" fontId="16" fillId="11" borderId="17" xfId="0" applyFont="1" applyFill="1" applyBorder="1" applyAlignment="1" applyProtection="1">
      <alignment horizontal="center" vertical="center"/>
      <protection locked="0"/>
    </xf>
    <xf numFmtId="2" fontId="0" fillId="10" borderId="21" xfId="0" applyNumberFormat="1" applyFill="1" applyBorder="1"/>
    <xf numFmtId="0" fontId="0" fillId="2" borderId="0" xfId="0" applyFill="1" applyAlignment="1" applyProtection="1">
      <alignment horizontal="center"/>
    </xf>
    <xf numFmtId="0" fontId="6" fillId="2" borderId="24" xfId="0" applyFont="1" applyFill="1" applyBorder="1" applyAlignment="1" applyProtection="1">
      <alignment horizontal="center" vertical="center"/>
    </xf>
    <xf numFmtId="0" fontId="6" fillId="2" borderId="25" xfId="0" applyFont="1" applyFill="1" applyBorder="1" applyAlignment="1" applyProtection="1">
      <alignment horizontal="center" vertical="center"/>
    </xf>
    <xf numFmtId="0" fontId="17" fillId="2" borderId="25" xfId="0" applyFont="1" applyFill="1" applyBorder="1" applyAlignment="1" applyProtection="1">
      <alignment horizontal="center" vertical="center" wrapText="1"/>
    </xf>
    <xf numFmtId="0" fontId="13" fillId="2" borderId="25" xfId="0" applyFont="1" applyFill="1" applyBorder="1" applyAlignment="1" applyProtection="1">
      <alignment horizontal="right" wrapText="1"/>
    </xf>
    <xf numFmtId="0" fontId="13" fillId="2" borderId="26" xfId="0" applyFont="1" applyFill="1" applyBorder="1" applyAlignment="1" applyProtection="1">
      <alignment horizontal="right" wrapText="1"/>
    </xf>
    <xf numFmtId="0" fontId="0" fillId="0" borderId="0" xfId="0" applyProtection="1"/>
    <xf numFmtId="0" fontId="6" fillId="2" borderId="11" xfId="0" applyFont="1" applyFill="1" applyBorder="1" applyAlignment="1" applyProtection="1">
      <alignment horizontal="center" vertical="center"/>
    </xf>
    <xf numFmtId="0" fontId="6" fillId="2" borderId="12" xfId="0" applyFont="1" applyFill="1" applyBorder="1" applyAlignment="1" applyProtection="1">
      <alignment horizontal="center" vertical="center"/>
    </xf>
    <xf numFmtId="0" fontId="36" fillId="2" borderId="12" xfId="0" applyFont="1" applyFill="1" applyBorder="1" applyAlignment="1" applyProtection="1">
      <alignment horizontal="center" vertical="center"/>
    </xf>
    <xf numFmtId="0" fontId="13" fillId="2" borderId="12" xfId="8" applyFont="1" applyFill="1" applyBorder="1" applyAlignment="1" applyProtection="1">
      <alignment horizontal="right" vertical="center"/>
    </xf>
    <xf numFmtId="0" fontId="13" fillId="2" borderId="13" xfId="8" applyFont="1" applyFill="1" applyBorder="1" applyAlignment="1" applyProtection="1">
      <alignment horizontal="right" vertical="center"/>
    </xf>
    <xf numFmtId="0" fontId="20" fillId="2" borderId="20" xfId="0" applyFont="1" applyFill="1" applyBorder="1" applyAlignment="1" applyProtection="1">
      <alignment horizontal="center" vertical="center" wrapText="1"/>
    </xf>
    <xf numFmtId="0" fontId="20" fillId="2" borderId="23" xfId="0" applyFont="1" applyFill="1" applyBorder="1" applyAlignment="1" applyProtection="1">
      <alignment horizontal="center" vertical="center" wrapText="1"/>
    </xf>
    <xf numFmtId="0" fontId="20" fillId="2" borderId="21" xfId="0" applyFont="1" applyFill="1" applyBorder="1" applyAlignment="1" applyProtection="1">
      <alignment horizontal="center" vertical="center" wrapText="1"/>
    </xf>
    <xf numFmtId="0" fontId="0" fillId="2" borderId="23" xfId="0" applyFill="1" applyBorder="1" applyAlignment="1" applyProtection="1">
      <alignment horizontal="center" vertical="center"/>
    </xf>
    <xf numFmtId="0" fontId="0" fillId="2" borderId="21" xfId="0" applyFill="1" applyBorder="1" applyAlignment="1" applyProtection="1">
      <alignment horizontal="center" vertical="center"/>
    </xf>
    <xf numFmtId="0" fontId="15" fillId="9" borderId="24" xfId="0" applyFont="1" applyFill="1" applyBorder="1" applyAlignment="1" applyProtection="1">
      <alignment horizontal="center" vertical="center" textRotation="90" wrapText="1"/>
    </xf>
    <xf numFmtId="0" fontId="15" fillId="9" borderId="3" xfId="0" applyFont="1" applyFill="1" applyBorder="1" applyAlignment="1" applyProtection="1">
      <alignment horizontal="center" vertical="center" wrapText="1"/>
    </xf>
    <xf numFmtId="0" fontId="15" fillId="9" borderId="4" xfId="0" applyFont="1" applyFill="1" applyBorder="1" applyAlignment="1" applyProtection="1">
      <alignment horizontal="center" vertical="center" wrapText="1"/>
    </xf>
    <xf numFmtId="0" fontId="15" fillId="9" borderId="5" xfId="0" applyFont="1" applyFill="1" applyBorder="1" applyAlignment="1" applyProtection="1">
      <alignment horizontal="center" vertical="center" wrapText="1"/>
    </xf>
    <xf numFmtId="0" fontId="18" fillId="9" borderId="3" xfId="0" applyFont="1" applyFill="1" applyBorder="1" applyAlignment="1" applyProtection="1">
      <alignment horizontal="center" vertical="center"/>
    </xf>
    <xf numFmtId="0" fontId="18" fillId="9" borderId="4" xfId="0" applyFont="1" applyFill="1" applyBorder="1" applyAlignment="1" applyProtection="1">
      <alignment horizontal="center" vertical="center"/>
    </xf>
    <xf numFmtId="0" fontId="18" fillId="9" borderId="5" xfId="0" applyFont="1" applyFill="1" applyBorder="1" applyAlignment="1" applyProtection="1">
      <alignment horizontal="center" vertical="center"/>
    </xf>
    <xf numFmtId="0" fontId="15" fillId="9" borderId="17" xfId="0" applyFont="1" applyFill="1" applyBorder="1" applyAlignment="1" applyProtection="1">
      <alignment horizontal="center" vertical="center" wrapText="1"/>
    </xf>
    <xf numFmtId="0" fontId="15" fillId="9" borderId="11" xfId="0" applyFont="1" applyFill="1" applyBorder="1" applyAlignment="1" applyProtection="1">
      <alignment horizontal="center" vertical="center" textRotation="90" wrapText="1"/>
    </xf>
    <xf numFmtId="0" fontId="15" fillId="9" borderId="30" xfId="0" applyFont="1" applyFill="1" applyBorder="1" applyAlignment="1" applyProtection="1">
      <alignment horizontal="center" vertical="center" wrapText="1"/>
    </xf>
    <xf numFmtId="0" fontId="15" fillId="9" borderId="19" xfId="0" applyFont="1" applyFill="1" applyBorder="1" applyAlignment="1" applyProtection="1">
      <alignment horizontal="center" vertical="center" wrapText="1"/>
    </xf>
    <xf numFmtId="0" fontId="15" fillId="9" borderId="27" xfId="0" applyFont="1" applyFill="1" applyBorder="1" applyAlignment="1" applyProtection="1">
      <alignment horizontal="center" vertical="center" wrapText="1"/>
    </xf>
    <xf numFmtId="2" fontId="23" fillId="9" borderId="30" xfId="0" applyNumberFormat="1" applyFont="1" applyFill="1" applyBorder="1" applyAlignment="1" applyProtection="1">
      <alignment horizontal="center" vertical="center" wrapText="1"/>
    </xf>
    <xf numFmtId="2" fontId="23" fillId="9" borderId="19" xfId="0" applyNumberFormat="1" applyFont="1" applyFill="1" applyBorder="1" applyAlignment="1" applyProtection="1">
      <alignment horizontal="center" vertical="center" wrapText="1"/>
    </xf>
    <xf numFmtId="2" fontId="23" fillId="9" borderId="27" xfId="0" applyNumberFormat="1" applyFont="1" applyFill="1" applyBorder="1" applyAlignment="1" applyProtection="1">
      <alignment horizontal="center" vertical="center" wrapText="1"/>
    </xf>
    <xf numFmtId="0" fontId="15" fillId="9" borderId="18" xfId="0" applyFont="1" applyFill="1" applyBorder="1" applyAlignment="1" applyProtection="1">
      <alignment horizontal="center" vertical="center" wrapText="1"/>
    </xf>
    <xf numFmtId="0" fontId="15" fillId="9" borderId="15" xfId="0" applyFont="1" applyFill="1" applyBorder="1" applyAlignment="1" applyProtection="1">
      <alignment horizontal="center" vertical="center" textRotation="90" wrapText="1"/>
    </xf>
    <xf numFmtId="0" fontId="14" fillId="9" borderId="14" xfId="0" applyFont="1" applyFill="1" applyBorder="1" applyAlignment="1" applyProtection="1">
      <alignment horizontal="center" vertical="center" wrapText="1"/>
    </xf>
    <xf numFmtId="0" fontId="14" fillId="9" borderId="28" xfId="0" applyFont="1" applyFill="1" applyBorder="1" applyAlignment="1" applyProtection="1">
      <alignment horizontal="center" vertical="center" wrapText="1"/>
    </xf>
    <xf numFmtId="1" fontId="14" fillId="9" borderId="29" xfId="0" applyNumberFormat="1" applyFont="1" applyFill="1" applyBorder="1" applyAlignment="1" applyProtection="1">
      <alignment horizontal="center" vertical="center" wrapText="1"/>
    </xf>
    <xf numFmtId="1" fontId="14" fillId="9" borderId="28" xfId="0" applyNumberFormat="1" applyFont="1" applyFill="1" applyBorder="1" applyAlignment="1" applyProtection="1">
      <alignment horizontal="center" vertical="center" wrapText="1"/>
    </xf>
    <xf numFmtId="0" fontId="14" fillId="9" borderId="13" xfId="0" applyFont="1" applyFill="1" applyBorder="1" applyAlignment="1" applyProtection="1">
      <alignment horizontal="center" vertical="center" wrapText="1"/>
    </xf>
    <xf numFmtId="2" fontId="14" fillId="9" borderId="8" xfId="0" applyNumberFormat="1" applyFont="1" applyFill="1" applyBorder="1" applyAlignment="1" applyProtection="1">
      <alignment horizontal="center" vertical="center" wrapText="1"/>
    </xf>
    <xf numFmtId="2" fontId="14" fillId="9" borderId="9" xfId="0" applyNumberFormat="1" applyFont="1" applyFill="1" applyBorder="1" applyAlignment="1" applyProtection="1">
      <alignment horizontal="center" vertical="center" wrapText="1"/>
    </xf>
    <xf numFmtId="1" fontId="14" fillId="9" borderId="9" xfId="0" applyNumberFormat="1" applyFont="1" applyFill="1" applyBorder="1" applyAlignment="1" applyProtection="1">
      <alignment horizontal="center" vertical="center" wrapText="1"/>
    </xf>
    <xf numFmtId="2" fontId="14" fillId="9" borderId="10" xfId="0" applyNumberFormat="1" applyFont="1" applyFill="1" applyBorder="1" applyAlignment="1" applyProtection="1">
      <alignment horizontal="center" vertical="center" wrapText="1"/>
    </xf>
    <xf numFmtId="2" fontId="14" fillId="9" borderId="16" xfId="0" applyNumberFormat="1" applyFont="1" applyFill="1" applyBorder="1" applyAlignment="1" applyProtection="1">
      <alignment horizontal="center" vertical="center" wrapText="1"/>
    </xf>
    <xf numFmtId="0" fontId="9" fillId="0" borderId="42" xfId="0" applyFont="1" applyBorder="1" applyAlignment="1" applyProtection="1">
      <alignment textRotation="90" wrapText="1"/>
    </xf>
    <xf numFmtId="0" fontId="12" fillId="2" borderId="8" xfId="0" applyFont="1" applyFill="1" applyBorder="1" applyAlignment="1" applyProtection="1">
      <alignment horizontal="center" vertical="center" wrapText="1"/>
    </xf>
    <xf numFmtId="0" fontId="9" fillId="2" borderId="9" xfId="0" applyFont="1" applyFill="1" applyBorder="1" applyAlignment="1" applyProtection="1">
      <alignment horizontal="center" vertical="center" wrapText="1"/>
    </xf>
    <xf numFmtId="0" fontId="0" fillId="0" borderId="9" xfId="0" applyBorder="1" applyProtection="1"/>
    <xf numFmtId="1" fontId="37" fillId="0" borderId="9" xfId="0" applyNumberFormat="1" applyFont="1" applyBorder="1" applyAlignment="1" applyProtection="1">
      <alignment horizontal="center" vertical="center" wrapText="1"/>
    </xf>
    <xf numFmtId="0" fontId="37" fillId="0" borderId="9" xfId="0" applyFont="1" applyBorder="1" applyAlignment="1" applyProtection="1">
      <alignment horizontal="center" vertical="center" wrapText="1"/>
    </xf>
    <xf numFmtId="0" fontId="9" fillId="0" borderId="10" xfId="0" applyFont="1" applyBorder="1" applyAlignment="1" applyProtection="1">
      <alignment horizontal="center" vertical="center" textRotation="90" wrapText="1"/>
    </xf>
    <xf numFmtId="167" fontId="8" fillId="4" borderId="8" xfId="2" applyNumberFormat="1" applyFont="1" applyFill="1" applyBorder="1" applyProtection="1">
      <alignment horizontal="center" vertical="center"/>
      <protection hidden="1"/>
    </xf>
    <xf numFmtId="167" fontId="8" fillId="5" borderId="9" xfId="2" applyNumberFormat="1" applyFont="1" applyFill="1" applyBorder="1" applyProtection="1">
      <alignment horizontal="center" vertical="center"/>
      <protection hidden="1"/>
    </xf>
    <xf numFmtId="167" fontId="8" fillId="6" borderId="9" xfId="2" applyNumberFormat="1" applyFont="1" applyFill="1" applyBorder="1" applyProtection="1">
      <alignment horizontal="center" vertical="center"/>
      <protection hidden="1"/>
    </xf>
    <xf numFmtId="167" fontId="8" fillId="7" borderId="9" xfId="2" applyNumberFormat="1" applyFont="1" applyFill="1" applyBorder="1" applyProtection="1">
      <alignment horizontal="center" vertical="center"/>
      <protection hidden="1"/>
    </xf>
    <xf numFmtId="167" fontId="8" fillId="8" borderId="10" xfId="2" applyNumberFormat="1" applyFont="1" applyFill="1" applyBorder="1" applyProtection="1">
      <alignment horizontal="center" vertical="center"/>
      <protection hidden="1"/>
    </xf>
    <xf numFmtId="167" fontId="0" fillId="0" borderId="16" xfId="0" applyNumberFormat="1" applyBorder="1" applyAlignment="1" applyProtection="1">
      <alignment horizontal="center" vertical="center"/>
    </xf>
    <xf numFmtId="0" fontId="9" fillId="0" borderId="41" xfId="0" applyFont="1" applyBorder="1" applyAlignment="1" applyProtection="1">
      <alignment textRotation="90" wrapText="1"/>
    </xf>
    <xf numFmtId="0" fontId="37" fillId="0" borderId="9" xfId="0" applyFont="1" applyBorder="1" applyAlignment="1" applyProtection="1">
      <alignment horizontal="center" vertical="center"/>
    </xf>
    <xf numFmtId="0" fontId="9" fillId="0" borderId="10" xfId="0" applyFont="1" applyBorder="1" applyAlignment="1" applyProtection="1">
      <alignment horizontal="center" vertical="center" textRotation="90"/>
    </xf>
    <xf numFmtId="0" fontId="9" fillId="0" borderId="31" xfId="0" applyFont="1" applyBorder="1" applyAlignment="1" applyProtection="1">
      <alignment textRotation="90" wrapText="1"/>
    </xf>
    <xf numFmtId="0" fontId="38" fillId="0" borderId="9" xfId="0" applyFont="1" applyBorder="1" applyAlignment="1" applyProtection="1">
      <alignment horizontal="center" vertical="center"/>
    </xf>
    <xf numFmtId="1" fontId="37" fillId="0" borderId="44" xfId="0" applyNumberFormat="1" applyFont="1" applyBorder="1" applyAlignment="1" applyProtection="1">
      <alignment horizontal="center" vertical="center" wrapText="1"/>
    </xf>
    <xf numFmtId="0" fontId="37" fillId="0" borderId="44" xfId="0" applyFont="1" applyBorder="1" applyAlignment="1" applyProtection="1">
      <alignment horizontal="center" vertical="center" wrapText="1"/>
    </xf>
    <xf numFmtId="0" fontId="9" fillId="0" borderId="45" xfId="0" applyFont="1" applyBorder="1" applyAlignment="1" applyProtection="1">
      <alignment horizontal="center" vertical="center" textRotation="90" wrapText="1"/>
    </xf>
    <xf numFmtId="0" fontId="10" fillId="0" borderId="9" xfId="0" applyFont="1" applyBorder="1" applyAlignment="1" applyProtection="1">
      <alignment horizontal="center" vertical="center"/>
    </xf>
    <xf numFmtId="0" fontId="0" fillId="0" borderId="10" xfId="0" applyBorder="1" applyAlignment="1" applyProtection="1">
      <alignment horizontal="center" vertical="center" textRotation="90"/>
    </xf>
    <xf numFmtId="0" fontId="32" fillId="0" borderId="9" xfId="0" applyFont="1" applyBorder="1" applyAlignment="1" applyProtection="1">
      <alignment horizontal="center" vertical="center"/>
    </xf>
    <xf numFmtId="0" fontId="38" fillId="0" borderId="44" xfId="0" applyFont="1" applyBorder="1" applyAlignment="1" applyProtection="1">
      <alignment horizontal="center" vertical="center"/>
    </xf>
    <xf numFmtId="0" fontId="10" fillId="0" borderId="44" xfId="0" applyFont="1" applyBorder="1" applyAlignment="1" applyProtection="1">
      <alignment horizontal="center" vertical="center"/>
    </xf>
    <xf numFmtId="0" fontId="0" fillId="0" borderId="45" xfId="0" applyBorder="1" applyAlignment="1" applyProtection="1">
      <alignment horizontal="center" vertical="center" textRotation="90"/>
    </xf>
    <xf numFmtId="0" fontId="9" fillId="2" borderId="44" xfId="0" applyFont="1" applyFill="1" applyBorder="1" applyAlignment="1" applyProtection="1">
      <alignment horizontal="center" vertical="center" wrapText="1"/>
    </xf>
    <xf numFmtId="0" fontId="39" fillId="0" borderId="10" xfId="0" applyFont="1" applyBorder="1" applyAlignment="1" applyProtection="1">
      <alignment horizontal="center" vertical="center" textRotation="90"/>
    </xf>
    <xf numFmtId="0" fontId="0" fillId="0" borderId="9" xfId="0" applyBorder="1" applyAlignment="1" applyProtection="1">
      <alignment horizontal="right" wrapText="1"/>
    </xf>
    <xf numFmtId="0" fontId="0" fillId="0" borderId="9" xfId="0" applyBorder="1" applyAlignment="1" applyProtection="1">
      <alignment horizontal="right"/>
    </xf>
    <xf numFmtId="0" fontId="19" fillId="0" borderId="8" xfId="0" applyFont="1" applyBorder="1" applyAlignment="1" applyProtection="1">
      <alignment horizontal="center" vertical="center" wrapText="1"/>
    </xf>
    <xf numFmtId="0" fontId="0" fillId="2" borderId="9" xfId="0" applyFill="1" applyBorder="1" applyAlignment="1" applyProtection="1">
      <alignment horizontal="center" vertical="center"/>
    </xf>
    <xf numFmtId="0" fontId="37" fillId="19" borderId="9" xfId="0" applyFont="1" applyFill="1" applyBorder="1" applyAlignment="1" applyProtection="1">
      <alignment horizontal="center" vertical="center"/>
    </xf>
    <xf numFmtId="0" fontId="0" fillId="2" borderId="9" xfId="0" applyFill="1" applyBorder="1" applyAlignment="1" applyProtection="1">
      <alignment horizontal="center" vertical="center" wrapText="1"/>
    </xf>
    <xf numFmtId="0" fontId="1" fillId="0" borderId="9" xfId="0" applyFont="1" applyBorder="1" applyAlignment="1" applyProtection="1">
      <alignment horizontal="right" vertical="center" wrapText="1"/>
    </xf>
    <xf numFmtId="0" fontId="33" fillId="0" borderId="9" xfId="7" applyFont="1" applyBorder="1" applyAlignment="1" applyProtection="1">
      <alignment horizontal="right"/>
    </xf>
    <xf numFmtId="0" fontId="9" fillId="0" borderId="32" xfId="0" applyFont="1" applyBorder="1" applyAlignment="1" applyProtection="1">
      <alignment textRotation="90" wrapText="1"/>
    </xf>
    <xf numFmtId="0" fontId="8" fillId="0" borderId="8" xfId="0" applyFont="1" applyBorder="1" applyAlignment="1" applyProtection="1">
      <alignment horizontal="center" vertical="center" wrapText="1"/>
    </xf>
    <xf numFmtId="0" fontId="0" fillId="0" borderId="28" xfId="0" applyBorder="1" applyAlignment="1" applyProtection="1">
      <alignment horizontal="center" vertical="center" wrapText="1"/>
    </xf>
    <xf numFmtId="0" fontId="4" fillId="0" borderId="9" xfId="0" applyFont="1" applyBorder="1" applyAlignment="1" applyProtection="1">
      <alignment vertical="center"/>
    </xf>
    <xf numFmtId="0" fontId="37" fillId="0" borderId="28" xfId="0" applyFont="1" applyBorder="1" applyAlignment="1" applyProtection="1">
      <alignment horizontal="center" vertical="center"/>
    </xf>
    <xf numFmtId="0" fontId="9" fillId="0" borderId="46" xfId="0" applyFont="1" applyBorder="1" applyAlignment="1" applyProtection="1">
      <alignment horizontal="center" vertical="center" textRotation="90"/>
    </xf>
    <xf numFmtId="167" fontId="8" fillId="8" borderId="43" xfId="2" applyNumberFormat="1" applyFont="1" applyFill="1" applyBorder="1" applyProtection="1">
      <alignment horizontal="center" vertical="center"/>
      <protection hidden="1"/>
    </xf>
    <xf numFmtId="167" fontId="0" fillId="0" borderId="17" xfId="0" applyNumberFormat="1" applyBorder="1" applyAlignment="1" applyProtection="1">
      <alignment horizontal="center" vertical="center"/>
    </xf>
    <xf numFmtId="0" fontId="21" fillId="12" borderId="20" xfId="0" applyFont="1" applyFill="1" applyBorder="1" applyAlignment="1" applyProtection="1">
      <alignment horizontal="center" vertical="center" wrapText="1"/>
    </xf>
    <xf numFmtId="0" fontId="21" fillId="12" borderId="23" xfId="0" applyFont="1" applyFill="1" applyBorder="1" applyAlignment="1" applyProtection="1">
      <alignment horizontal="center" vertical="center" wrapText="1"/>
    </xf>
    <xf numFmtId="2" fontId="24" fillId="13" borderId="20" xfId="0" applyNumberFormat="1" applyFont="1" applyFill="1" applyBorder="1" applyAlignment="1" applyProtection="1">
      <alignment horizontal="center" vertical="center"/>
    </xf>
    <xf numFmtId="0" fontId="16" fillId="13" borderId="23" xfId="0" applyFont="1" applyFill="1" applyBorder="1" applyAlignment="1" applyProtection="1">
      <alignment horizontal="center" vertical="center"/>
    </xf>
    <xf numFmtId="167" fontId="16" fillId="13" borderId="21" xfId="0" applyNumberFormat="1" applyFont="1" applyFill="1" applyBorder="1" applyAlignment="1" applyProtection="1">
      <alignment horizontal="center" vertical="center"/>
    </xf>
    <xf numFmtId="0" fontId="11" fillId="3" borderId="20" xfId="0" applyFont="1" applyFill="1" applyBorder="1" applyAlignment="1" applyProtection="1">
      <alignment horizontal="center" vertical="center" wrapText="1"/>
    </xf>
    <xf numFmtId="0" fontId="11" fillId="3" borderId="23" xfId="0" applyFont="1" applyFill="1" applyBorder="1" applyAlignment="1" applyProtection="1">
      <alignment horizontal="center" vertical="center" wrapText="1"/>
    </xf>
    <xf numFmtId="0" fontId="11" fillId="3" borderId="21" xfId="0" applyFont="1" applyFill="1" applyBorder="1" applyAlignment="1" applyProtection="1">
      <alignment horizontal="center" vertical="center" wrapText="1"/>
    </xf>
    <xf numFmtId="0" fontId="6" fillId="0" borderId="0" xfId="0" applyFont="1" applyAlignment="1" applyProtection="1">
      <alignment horizontal="center" vertical="center"/>
    </xf>
    <xf numFmtId="0" fontId="7" fillId="0" borderId="0" xfId="0" applyFont="1" applyProtection="1"/>
    <xf numFmtId="2" fontId="0" fillId="0" borderId="0" xfId="0" applyNumberFormat="1" applyAlignment="1" applyProtection="1">
      <alignment horizontal="center" vertical="center"/>
    </xf>
    <xf numFmtId="0" fontId="25" fillId="0" borderId="1" xfId="0" applyFont="1" applyBorder="1" applyAlignment="1" applyProtection="1">
      <alignment horizontal="right" vertical="top" wrapText="1"/>
    </xf>
    <xf numFmtId="0" fontId="25" fillId="0" borderId="22" xfId="0" applyFont="1" applyBorder="1" applyAlignment="1" applyProtection="1">
      <alignment horizontal="right" vertical="top" wrapText="1"/>
    </xf>
    <xf numFmtId="0" fontId="26" fillId="0" borderId="33" xfId="0" applyFont="1" applyBorder="1" applyAlignment="1" applyProtection="1">
      <alignment horizontal="center" vertical="top" wrapText="1"/>
    </xf>
    <xf numFmtId="0" fontId="26" fillId="0" borderId="34" xfId="0" applyFont="1" applyBorder="1" applyAlignment="1" applyProtection="1">
      <alignment horizontal="center" vertical="top" wrapText="1"/>
    </xf>
    <xf numFmtId="0" fontId="26" fillId="0" borderId="35" xfId="0" applyFont="1" applyBorder="1" applyAlignment="1" applyProtection="1">
      <alignment horizontal="center" vertical="top" wrapText="1"/>
    </xf>
    <xf numFmtId="0" fontId="27" fillId="0" borderId="2" xfId="0" applyFont="1" applyBorder="1" applyAlignment="1" applyProtection="1">
      <alignment horizontal="center" vertical="center" wrapText="1"/>
    </xf>
    <xf numFmtId="0" fontId="27" fillId="0" borderId="0" xfId="0" applyFont="1" applyAlignment="1" applyProtection="1">
      <alignment horizontal="center" vertical="center" wrapText="1"/>
    </xf>
    <xf numFmtId="0" fontId="27" fillId="0" borderId="36" xfId="0" applyFont="1" applyBorder="1" applyAlignment="1" applyProtection="1">
      <alignment horizontal="center" vertical="center" wrapText="1"/>
    </xf>
    <xf numFmtId="0" fontId="28" fillId="0" borderId="37" xfId="0" applyFont="1" applyBorder="1" applyAlignment="1" applyProtection="1">
      <alignment horizontal="center" vertical="center" wrapText="1"/>
    </xf>
    <xf numFmtId="0" fontId="28" fillId="0" borderId="38" xfId="0" applyFont="1" applyBorder="1" applyAlignment="1" applyProtection="1">
      <alignment horizontal="center" vertical="center" wrapText="1"/>
    </xf>
    <xf numFmtId="0" fontId="28" fillId="0" borderId="39" xfId="0" applyFont="1" applyBorder="1" applyAlignment="1" applyProtection="1">
      <alignment horizontal="center" vertical="center" wrapText="1"/>
    </xf>
    <xf numFmtId="0" fontId="29" fillId="14" borderId="7" xfId="0" applyFont="1" applyFill="1" applyBorder="1" applyAlignment="1" applyProtection="1">
      <alignment horizontal="center" vertical="center" wrapText="1"/>
    </xf>
    <xf numFmtId="0" fontId="7" fillId="3" borderId="1" xfId="0" applyFont="1" applyFill="1" applyBorder="1" applyAlignment="1" applyProtection="1">
      <alignment horizontal="center" vertical="center" textRotation="90" wrapText="1"/>
    </xf>
    <xf numFmtId="0" fontId="7" fillId="3" borderId="1" xfId="0" applyFont="1" applyFill="1" applyBorder="1" applyAlignment="1" applyProtection="1">
      <alignment horizontal="center" vertical="center" wrapText="1"/>
    </xf>
    <xf numFmtId="0" fontId="7" fillId="3" borderId="6" xfId="0" applyFont="1" applyFill="1" applyBorder="1" applyAlignment="1" applyProtection="1">
      <alignment horizontal="center" vertical="center" wrapText="1"/>
    </xf>
    <xf numFmtId="0" fontId="7" fillId="3" borderId="40" xfId="0" applyFont="1" applyFill="1" applyBorder="1" applyAlignment="1" applyProtection="1">
      <alignment horizontal="center" vertical="center" textRotation="90" wrapText="1"/>
    </xf>
    <xf numFmtId="2" fontId="5" fillId="3" borderId="1" xfId="0" applyNumberFormat="1" applyFont="1" applyFill="1" applyBorder="1" applyAlignment="1" applyProtection="1">
      <alignment horizontal="center" vertical="center" wrapText="1"/>
    </xf>
    <xf numFmtId="2" fontId="5" fillId="3" borderId="1" xfId="0" applyNumberFormat="1" applyFont="1" applyFill="1" applyBorder="1" applyAlignment="1" applyProtection="1">
      <alignment horizontal="center" vertical="center" wrapText="1"/>
    </xf>
    <xf numFmtId="1" fontId="5" fillId="3" borderId="1" xfId="0" applyNumberFormat="1" applyFont="1" applyFill="1" applyBorder="1" applyAlignment="1" applyProtection="1">
      <alignment horizontal="center" vertical="center" wrapText="1"/>
    </xf>
    <xf numFmtId="0" fontId="10" fillId="2" borderId="1" xfId="0" applyFont="1" applyFill="1" applyBorder="1" applyAlignment="1" applyProtection="1">
      <alignment horizontal="center" vertical="center" wrapText="1"/>
    </xf>
    <xf numFmtId="0" fontId="34" fillId="0" borderId="1" xfId="0" applyFont="1" applyBorder="1" applyAlignment="1" applyProtection="1">
      <alignment horizontal="center" vertical="center" wrapText="1"/>
    </xf>
    <xf numFmtId="0" fontId="10" fillId="2" borderId="6" xfId="0" applyFont="1" applyFill="1" applyBorder="1" applyAlignment="1" applyProtection="1">
      <alignment horizontal="center" vertical="center" wrapText="1"/>
    </xf>
    <xf numFmtId="0" fontId="10" fillId="2" borderId="40" xfId="0" applyFont="1" applyFill="1" applyBorder="1" applyAlignment="1" applyProtection="1">
      <alignment horizontal="center" vertical="center" textRotation="90" wrapText="1"/>
    </xf>
    <xf numFmtId="2" fontId="0" fillId="2" borderId="1" xfId="0" applyNumberFormat="1" applyFill="1" applyBorder="1" applyAlignment="1" applyProtection="1">
      <alignment horizontal="center" vertical="center" wrapText="1"/>
    </xf>
    <xf numFmtId="2" fontId="0" fillId="15" borderId="1" xfId="0" applyNumberFormat="1" applyFill="1" applyBorder="1" applyAlignment="1" applyProtection="1">
      <alignment horizontal="center" vertical="center" wrapText="1"/>
    </xf>
    <xf numFmtId="2" fontId="0" fillId="16" borderId="1" xfId="0" applyNumberFormat="1" applyFill="1" applyBorder="1" applyAlignment="1" applyProtection="1">
      <alignment horizontal="center" vertical="center" wrapText="1"/>
    </xf>
    <xf numFmtId="2" fontId="0" fillId="17" borderId="1" xfId="0" applyNumberFormat="1" applyFill="1" applyBorder="1" applyAlignment="1" applyProtection="1">
      <alignment horizontal="center" vertical="center" wrapText="1"/>
    </xf>
    <xf numFmtId="2" fontId="0" fillId="18" borderId="1" xfId="0" applyNumberFormat="1" applyFill="1" applyBorder="1" applyAlignment="1" applyProtection="1">
      <alignment horizontal="center" vertical="center" wrapText="1"/>
    </xf>
    <xf numFmtId="0" fontId="30" fillId="0" borderId="34" xfId="0" applyFont="1" applyBorder="1" applyAlignment="1" applyProtection="1">
      <alignment horizontal="left" wrapText="1"/>
    </xf>
    <xf numFmtId="0" fontId="30" fillId="0" borderId="0" xfId="0" applyFont="1" applyAlignment="1" applyProtection="1">
      <alignment horizontal="center" vertical="top" wrapText="1"/>
    </xf>
    <xf numFmtId="0" fontId="30" fillId="0" borderId="0" xfId="0" applyFont="1" applyAlignment="1" applyProtection="1">
      <alignment vertical="top" wrapText="1"/>
    </xf>
    <xf numFmtId="0" fontId="40" fillId="0" borderId="1" xfId="0" applyFont="1" applyBorder="1"/>
    <xf numFmtId="0" fontId="40" fillId="10" borderId="1" xfId="0" applyFont="1" applyFill="1" applyBorder="1"/>
    <xf numFmtId="0" fontId="15" fillId="0" borderId="0" xfId="0" applyFont="1"/>
    <xf numFmtId="0" fontId="40" fillId="0" borderId="1" xfId="0" applyFont="1" applyBorder="1" applyAlignment="1">
      <alignment horizontal="center" textRotation="90"/>
    </xf>
    <xf numFmtId="14" fontId="15" fillId="0" borderId="1" xfId="0" applyNumberFormat="1" applyFont="1" applyBorder="1"/>
    <xf numFmtId="0" fontId="15" fillId="0" borderId="1" xfId="0" applyFont="1" applyBorder="1"/>
    <xf numFmtId="0" fontId="15" fillId="10" borderId="1" xfId="0" applyFont="1" applyFill="1" applyBorder="1"/>
    <xf numFmtId="166" fontId="15" fillId="0" borderId="1" xfId="4" applyNumberFormat="1" applyFont="1" applyBorder="1"/>
    <xf numFmtId="0" fontId="40" fillId="10" borderId="1" xfId="0" applyFont="1" applyFill="1" applyBorder="1" applyAlignment="1">
      <alignment horizontal="right"/>
    </xf>
    <xf numFmtId="0" fontId="40" fillId="13" borderId="1" xfId="0" applyFont="1" applyFill="1" applyBorder="1"/>
    <xf numFmtId="166" fontId="40" fillId="13" borderId="1" xfId="0" applyNumberFormat="1" applyFont="1" applyFill="1" applyBorder="1"/>
  </cellXfs>
  <cellStyles count="9">
    <cellStyle name="Comma" xfId="4" builtinId="3"/>
    <cellStyle name="Hyperlink" xfId="8" builtinId="8"/>
    <cellStyle name="Normal" xfId="0" builtinId="0"/>
    <cellStyle name="Normal 2" xfId="3" xr:uid="{00000000-0005-0000-0000-000000000000}"/>
    <cellStyle name="Normal 3" xfId="5" xr:uid="{00000000-0005-0000-0000-000001000000}"/>
    <cellStyle name="Ruble price" xfId="2" xr:uid="{00000000-0005-0000-0000-000002000000}"/>
    <cellStyle name="Обычный 2" xfId="1" xr:uid="{00000000-0005-0000-0000-000005000000}"/>
    <cellStyle name="Обычный 4" xfId="6" xr:uid="{00000000-0005-0000-0000-000006000000}"/>
    <cellStyle name="常规_GGMC08724004 4" xfId="7" xr:uid="{00000000-0005-0000-0000-000008000000}"/>
  </cellStyles>
  <dxfs count="0"/>
  <tableStyles count="0" defaultTableStyle="TableStyleMedium9" defaultPivotStyle="PivotStyleLight16"/>
  <colors>
    <mruColors>
      <color rgb="FFFFFF00"/>
      <color rgb="FFFFFFC8"/>
      <color rgb="FFFF7171"/>
      <color rgb="FF66FF66"/>
      <color rgb="FFF8EEE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g"/><Relationship Id="rId13" Type="http://schemas.openxmlformats.org/officeDocument/2006/relationships/image" Target="../media/image13.jpg"/><Relationship Id="rId18" Type="http://schemas.openxmlformats.org/officeDocument/2006/relationships/image" Target="../media/image18.jpg"/><Relationship Id="rId26" Type="http://schemas.openxmlformats.org/officeDocument/2006/relationships/image" Target="../media/image26.jpg"/><Relationship Id="rId3" Type="http://schemas.openxmlformats.org/officeDocument/2006/relationships/image" Target="../media/image3.jpg"/><Relationship Id="rId21" Type="http://schemas.openxmlformats.org/officeDocument/2006/relationships/image" Target="../media/image21.jpg"/><Relationship Id="rId7" Type="http://schemas.openxmlformats.org/officeDocument/2006/relationships/image" Target="../media/image7.jpg"/><Relationship Id="rId12" Type="http://schemas.openxmlformats.org/officeDocument/2006/relationships/image" Target="../media/image12.jpg"/><Relationship Id="rId17" Type="http://schemas.openxmlformats.org/officeDocument/2006/relationships/image" Target="../media/image17.jpg"/><Relationship Id="rId25" Type="http://schemas.openxmlformats.org/officeDocument/2006/relationships/image" Target="../media/image25.jpg"/><Relationship Id="rId2" Type="http://schemas.openxmlformats.org/officeDocument/2006/relationships/image" Target="../media/image2.png"/><Relationship Id="rId16" Type="http://schemas.openxmlformats.org/officeDocument/2006/relationships/image" Target="../media/image16.jpg"/><Relationship Id="rId20" Type="http://schemas.openxmlformats.org/officeDocument/2006/relationships/image" Target="../media/image20.jpg"/><Relationship Id="rId29" Type="http://schemas.openxmlformats.org/officeDocument/2006/relationships/image" Target="../media/image29.jpg"/><Relationship Id="rId1" Type="http://schemas.openxmlformats.org/officeDocument/2006/relationships/image" Target="../media/image1.jpeg"/><Relationship Id="rId6" Type="http://schemas.openxmlformats.org/officeDocument/2006/relationships/image" Target="../media/image6.jpg"/><Relationship Id="rId11" Type="http://schemas.openxmlformats.org/officeDocument/2006/relationships/image" Target="../media/image11.jpg"/><Relationship Id="rId24" Type="http://schemas.openxmlformats.org/officeDocument/2006/relationships/image" Target="../media/image24.jpg"/><Relationship Id="rId5" Type="http://schemas.openxmlformats.org/officeDocument/2006/relationships/image" Target="../media/image5.jpg"/><Relationship Id="rId15" Type="http://schemas.openxmlformats.org/officeDocument/2006/relationships/image" Target="../media/image15.jpg"/><Relationship Id="rId23" Type="http://schemas.openxmlformats.org/officeDocument/2006/relationships/image" Target="../media/image23.jpg"/><Relationship Id="rId28" Type="http://schemas.openxmlformats.org/officeDocument/2006/relationships/image" Target="../media/image28.jpg"/><Relationship Id="rId10" Type="http://schemas.openxmlformats.org/officeDocument/2006/relationships/image" Target="../media/image10.jpg"/><Relationship Id="rId19" Type="http://schemas.openxmlformats.org/officeDocument/2006/relationships/image" Target="../media/image19.jpg"/><Relationship Id="rId4" Type="http://schemas.openxmlformats.org/officeDocument/2006/relationships/image" Target="../media/image4.jpg"/><Relationship Id="rId9" Type="http://schemas.openxmlformats.org/officeDocument/2006/relationships/image" Target="../media/image9.jpg"/><Relationship Id="rId14" Type="http://schemas.openxmlformats.org/officeDocument/2006/relationships/image" Target="../media/image14.jpg"/><Relationship Id="rId22" Type="http://schemas.openxmlformats.org/officeDocument/2006/relationships/image" Target="../media/image22.jpg"/><Relationship Id="rId27" Type="http://schemas.openxmlformats.org/officeDocument/2006/relationships/image" Target="../media/image27.jpg"/><Relationship Id="rId30" Type="http://schemas.openxmlformats.org/officeDocument/2006/relationships/image" Target="../media/image30.jp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2.png"/><Relationship Id="rId2" Type="http://schemas.openxmlformats.org/officeDocument/2006/relationships/image" Target="../media/image2.png"/><Relationship Id="rId1" Type="http://schemas.openxmlformats.org/officeDocument/2006/relationships/image" Target="../media/image31.png"/><Relationship Id="rId5" Type="http://schemas.openxmlformats.org/officeDocument/2006/relationships/image" Target="../media/image34.jpg"/><Relationship Id="rId4" Type="http://schemas.openxmlformats.org/officeDocument/2006/relationships/image" Target="../media/image33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209550</xdr:colOff>
      <xdr:row>34</xdr:row>
      <xdr:rowOff>39116</xdr:rowOff>
    </xdr:from>
    <xdr:to>
      <xdr:col>3</xdr:col>
      <xdr:colOff>1543050</xdr:colOff>
      <xdr:row>34</xdr:row>
      <xdr:rowOff>1379219</xdr:rowOff>
    </xdr:to>
    <xdr:pic>
      <xdr:nvPicPr>
        <xdr:cNvPr id="45" name="Рисунок 44" descr="4.jpg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145030" y="44090336"/>
          <a:ext cx="1333500" cy="1340103"/>
        </a:xfrm>
        <a:prstGeom prst="rect">
          <a:avLst/>
        </a:prstGeom>
      </xdr:spPr>
    </xdr:pic>
    <xdr:clientData/>
  </xdr:twoCellAnchor>
  <xdr:twoCellAnchor editAs="oneCell">
    <xdr:from>
      <xdr:col>1</xdr:col>
      <xdr:colOff>23936</xdr:colOff>
      <xdr:row>0</xdr:row>
      <xdr:rowOff>28819</xdr:rowOff>
    </xdr:from>
    <xdr:to>
      <xdr:col>2</xdr:col>
      <xdr:colOff>879899</xdr:colOff>
      <xdr:row>2</xdr:row>
      <xdr:rowOff>38176</xdr:rowOff>
    </xdr:to>
    <xdr:pic>
      <xdr:nvPicPr>
        <xdr:cNvPr id="32" name="Рисунок 101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3936" y="28819"/>
          <a:ext cx="1688084" cy="918796"/>
        </a:xfrm>
        <a:prstGeom prst="rect">
          <a:avLst/>
        </a:prstGeom>
      </xdr:spPr>
    </xdr:pic>
    <xdr:clientData/>
  </xdr:twoCellAnchor>
  <xdr:twoCellAnchor editAs="oneCell">
    <xdr:from>
      <xdr:col>3</xdr:col>
      <xdr:colOff>106641</xdr:colOff>
      <xdr:row>6</xdr:row>
      <xdr:rowOff>22860</xdr:rowOff>
    </xdr:from>
    <xdr:to>
      <xdr:col>3</xdr:col>
      <xdr:colOff>1546860</xdr:colOff>
      <xdr:row>6</xdr:row>
      <xdr:rowOff>1459327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42121" y="2468880"/>
          <a:ext cx="1440219" cy="1436467"/>
        </a:xfrm>
        <a:prstGeom prst="rect">
          <a:avLst/>
        </a:prstGeom>
      </xdr:spPr>
    </xdr:pic>
    <xdr:clientData/>
  </xdr:twoCellAnchor>
  <xdr:twoCellAnchor editAs="oneCell">
    <xdr:from>
      <xdr:col>3</xdr:col>
      <xdr:colOff>121920</xdr:colOff>
      <xdr:row>7</xdr:row>
      <xdr:rowOff>22860</xdr:rowOff>
    </xdr:from>
    <xdr:to>
      <xdr:col>3</xdr:col>
      <xdr:colOff>1569720</xdr:colOff>
      <xdr:row>7</xdr:row>
      <xdr:rowOff>1470660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57400" y="3954780"/>
          <a:ext cx="1447800" cy="1447800"/>
        </a:xfrm>
        <a:prstGeom prst="rect">
          <a:avLst/>
        </a:prstGeom>
      </xdr:spPr>
    </xdr:pic>
    <xdr:clientData/>
  </xdr:twoCellAnchor>
  <xdr:twoCellAnchor editAs="oneCell">
    <xdr:from>
      <xdr:col>3</xdr:col>
      <xdr:colOff>114300</xdr:colOff>
      <xdr:row>8</xdr:row>
      <xdr:rowOff>45720</xdr:rowOff>
    </xdr:from>
    <xdr:to>
      <xdr:col>3</xdr:col>
      <xdr:colOff>1546860</xdr:colOff>
      <xdr:row>8</xdr:row>
      <xdr:rowOff>1478280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49780" y="5463540"/>
          <a:ext cx="1432560" cy="1432560"/>
        </a:xfrm>
        <a:prstGeom prst="rect">
          <a:avLst/>
        </a:prstGeom>
      </xdr:spPr>
    </xdr:pic>
    <xdr:clientData/>
  </xdr:twoCellAnchor>
  <xdr:twoCellAnchor editAs="oneCell">
    <xdr:from>
      <xdr:col>3</xdr:col>
      <xdr:colOff>129540</xdr:colOff>
      <xdr:row>9</xdr:row>
      <xdr:rowOff>22860</xdr:rowOff>
    </xdr:from>
    <xdr:to>
      <xdr:col>3</xdr:col>
      <xdr:colOff>1577340</xdr:colOff>
      <xdr:row>9</xdr:row>
      <xdr:rowOff>1470660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65020" y="6926580"/>
          <a:ext cx="1447800" cy="1447800"/>
        </a:xfrm>
        <a:prstGeom prst="rect">
          <a:avLst/>
        </a:prstGeom>
      </xdr:spPr>
    </xdr:pic>
    <xdr:clientData/>
  </xdr:twoCellAnchor>
  <xdr:twoCellAnchor editAs="oneCell">
    <xdr:from>
      <xdr:col>3</xdr:col>
      <xdr:colOff>137160</xdr:colOff>
      <xdr:row>10</xdr:row>
      <xdr:rowOff>22860</xdr:rowOff>
    </xdr:from>
    <xdr:to>
      <xdr:col>3</xdr:col>
      <xdr:colOff>1569720</xdr:colOff>
      <xdr:row>10</xdr:row>
      <xdr:rowOff>1455420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72640" y="8412480"/>
          <a:ext cx="1432560" cy="1432560"/>
        </a:xfrm>
        <a:prstGeom prst="rect">
          <a:avLst/>
        </a:prstGeom>
      </xdr:spPr>
    </xdr:pic>
    <xdr:clientData/>
  </xdr:twoCellAnchor>
  <xdr:twoCellAnchor editAs="oneCell">
    <xdr:from>
      <xdr:col>3</xdr:col>
      <xdr:colOff>83820</xdr:colOff>
      <xdr:row>11</xdr:row>
      <xdr:rowOff>22860</xdr:rowOff>
    </xdr:from>
    <xdr:to>
      <xdr:col>3</xdr:col>
      <xdr:colOff>1524000</xdr:colOff>
      <xdr:row>11</xdr:row>
      <xdr:rowOff>1463040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19300" y="9898380"/>
          <a:ext cx="1440180" cy="1440180"/>
        </a:xfrm>
        <a:prstGeom prst="rect">
          <a:avLst/>
        </a:prstGeom>
      </xdr:spPr>
    </xdr:pic>
    <xdr:clientData/>
  </xdr:twoCellAnchor>
  <xdr:twoCellAnchor editAs="oneCell">
    <xdr:from>
      <xdr:col>3</xdr:col>
      <xdr:colOff>99060</xdr:colOff>
      <xdr:row>12</xdr:row>
      <xdr:rowOff>30480</xdr:rowOff>
    </xdr:from>
    <xdr:to>
      <xdr:col>3</xdr:col>
      <xdr:colOff>1539240</xdr:colOff>
      <xdr:row>12</xdr:row>
      <xdr:rowOff>1470660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4540" y="11391900"/>
          <a:ext cx="1440180" cy="1440180"/>
        </a:xfrm>
        <a:prstGeom prst="rect">
          <a:avLst/>
        </a:prstGeom>
      </xdr:spPr>
    </xdr:pic>
    <xdr:clientData/>
  </xdr:twoCellAnchor>
  <xdr:twoCellAnchor editAs="oneCell">
    <xdr:from>
      <xdr:col>3</xdr:col>
      <xdr:colOff>114300</xdr:colOff>
      <xdr:row>13</xdr:row>
      <xdr:rowOff>38100</xdr:rowOff>
    </xdr:from>
    <xdr:to>
      <xdr:col>3</xdr:col>
      <xdr:colOff>1554480</xdr:colOff>
      <xdr:row>13</xdr:row>
      <xdr:rowOff>1478280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49780" y="12885420"/>
          <a:ext cx="1440180" cy="1440180"/>
        </a:xfrm>
        <a:prstGeom prst="rect">
          <a:avLst/>
        </a:prstGeom>
      </xdr:spPr>
    </xdr:pic>
    <xdr:clientData/>
  </xdr:twoCellAnchor>
  <xdr:twoCellAnchor editAs="oneCell">
    <xdr:from>
      <xdr:col>3</xdr:col>
      <xdr:colOff>121920</xdr:colOff>
      <xdr:row>14</xdr:row>
      <xdr:rowOff>38100</xdr:rowOff>
    </xdr:from>
    <xdr:to>
      <xdr:col>3</xdr:col>
      <xdr:colOff>1546860</xdr:colOff>
      <xdr:row>14</xdr:row>
      <xdr:rowOff>1463040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57400" y="14371320"/>
          <a:ext cx="1424940" cy="1424940"/>
        </a:xfrm>
        <a:prstGeom prst="rect">
          <a:avLst/>
        </a:prstGeom>
      </xdr:spPr>
    </xdr:pic>
    <xdr:clientData/>
  </xdr:twoCellAnchor>
  <xdr:twoCellAnchor editAs="oneCell">
    <xdr:from>
      <xdr:col>3</xdr:col>
      <xdr:colOff>144780</xdr:colOff>
      <xdr:row>15</xdr:row>
      <xdr:rowOff>7620</xdr:rowOff>
    </xdr:from>
    <xdr:to>
      <xdr:col>3</xdr:col>
      <xdr:colOff>1600200</xdr:colOff>
      <xdr:row>15</xdr:row>
      <xdr:rowOff>1463040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0260" y="15826740"/>
          <a:ext cx="1455420" cy="1455420"/>
        </a:xfrm>
        <a:prstGeom prst="rect">
          <a:avLst/>
        </a:prstGeom>
      </xdr:spPr>
    </xdr:pic>
    <xdr:clientData/>
  </xdr:twoCellAnchor>
  <xdr:twoCellAnchor editAs="oneCell">
    <xdr:from>
      <xdr:col>3</xdr:col>
      <xdr:colOff>83820</xdr:colOff>
      <xdr:row>16</xdr:row>
      <xdr:rowOff>15240</xdr:rowOff>
    </xdr:from>
    <xdr:to>
      <xdr:col>3</xdr:col>
      <xdr:colOff>1546860</xdr:colOff>
      <xdr:row>16</xdr:row>
      <xdr:rowOff>1478280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19300" y="17320260"/>
          <a:ext cx="1463040" cy="1463040"/>
        </a:xfrm>
        <a:prstGeom prst="rect">
          <a:avLst/>
        </a:prstGeom>
      </xdr:spPr>
    </xdr:pic>
    <xdr:clientData/>
  </xdr:twoCellAnchor>
  <xdr:twoCellAnchor editAs="oneCell">
    <xdr:from>
      <xdr:col>3</xdr:col>
      <xdr:colOff>114300</xdr:colOff>
      <xdr:row>17</xdr:row>
      <xdr:rowOff>22860</xdr:rowOff>
    </xdr:from>
    <xdr:to>
      <xdr:col>3</xdr:col>
      <xdr:colOff>1554480</xdr:colOff>
      <xdr:row>17</xdr:row>
      <xdr:rowOff>1463040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49780" y="18813780"/>
          <a:ext cx="1440180" cy="1440180"/>
        </a:xfrm>
        <a:prstGeom prst="rect">
          <a:avLst/>
        </a:prstGeom>
      </xdr:spPr>
    </xdr:pic>
    <xdr:clientData/>
  </xdr:twoCellAnchor>
  <xdr:twoCellAnchor editAs="oneCell">
    <xdr:from>
      <xdr:col>3</xdr:col>
      <xdr:colOff>114300</xdr:colOff>
      <xdr:row>18</xdr:row>
      <xdr:rowOff>22860</xdr:rowOff>
    </xdr:from>
    <xdr:to>
      <xdr:col>3</xdr:col>
      <xdr:colOff>1562100</xdr:colOff>
      <xdr:row>18</xdr:row>
      <xdr:rowOff>1470660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49780" y="20299680"/>
          <a:ext cx="1447800" cy="1447800"/>
        </a:xfrm>
        <a:prstGeom prst="rect">
          <a:avLst/>
        </a:prstGeom>
      </xdr:spPr>
    </xdr:pic>
    <xdr:clientData/>
  </xdr:twoCellAnchor>
  <xdr:twoCellAnchor editAs="oneCell">
    <xdr:from>
      <xdr:col>3</xdr:col>
      <xdr:colOff>114300</xdr:colOff>
      <xdr:row>19</xdr:row>
      <xdr:rowOff>15240</xdr:rowOff>
    </xdr:from>
    <xdr:to>
      <xdr:col>3</xdr:col>
      <xdr:colOff>1562100</xdr:colOff>
      <xdr:row>19</xdr:row>
      <xdr:rowOff>1463040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49780" y="21777960"/>
          <a:ext cx="1447800" cy="1447800"/>
        </a:xfrm>
        <a:prstGeom prst="rect">
          <a:avLst/>
        </a:prstGeom>
      </xdr:spPr>
    </xdr:pic>
    <xdr:clientData/>
  </xdr:twoCellAnchor>
  <xdr:twoCellAnchor editAs="oneCell">
    <xdr:from>
      <xdr:col>3</xdr:col>
      <xdr:colOff>114300</xdr:colOff>
      <xdr:row>20</xdr:row>
      <xdr:rowOff>22860</xdr:rowOff>
    </xdr:from>
    <xdr:to>
      <xdr:col>3</xdr:col>
      <xdr:colOff>1546860</xdr:colOff>
      <xdr:row>20</xdr:row>
      <xdr:rowOff>1455420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49780" y="23271480"/>
          <a:ext cx="1432560" cy="1432560"/>
        </a:xfrm>
        <a:prstGeom prst="rect">
          <a:avLst/>
        </a:prstGeom>
      </xdr:spPr>
    </xdr:pic>
    <xdr:clientData/>
  </xdr:twoCellAnchor>
  <xdr:twoCellAnchor editAs="oneCell">
    <xdr:from>
      <xdr:col>3</xdr:col>
      <xdr:colOff>144780</xdr:colOff>
      <xdr:row>21</xdr:row>
      <xdr:rowOff>38100</xdr:rowOff>
    </xdr:from>
    <xdr:to>
      <xdr:col>3</xdr:col>
      <xdr:colOff>1562100</xdr:colOff>
      <xdr:row>21</xdr:row>
      <xdr:rowOff>1455420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0260" y="24772620"/>
          <a:ext cx="1417320" cy="1417320"/>
        </a:xfrm>
        <a:prstGeom prst="rect">
          <a:avLst/>
        </a:prstGeom>
      </xdr:spPr>
    </xdr:pic>
    <xdr:clientData/>
  </xdr:twoCellAnchor>
  <xdr:twoCellAnchor editAs="oneCell">
    <xdr:from>
      <xdr:col>3</xdr:col>
      <xdr:colOff>99060</xdr:colOff>
      <xdr:row>22</xdr:row>
      <xdr:rowOff>22860</xdr:rowOff>
    </xdr:from>
    <xdr:to>
      <xdr:col>3</xdr:col>
      <xdr:colOff>1539240</xdr:colOff>
      <xdr:row>22</xdr:row>
      <xdr:rowOff>1463040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4540" y="26243280"/>
          <a:ext cx="1440180" cy="1440180"/>
        </a:xfrm>
        <a:prstGeom prst="rect">
          <a:avLst/>
        </a:prstGeom>
      </xdr:spPr>
    </xdr:pic>
    <xdr:clientData/>
  </xdr:twoCellAnchor>
  <xdr:twoCellAnchor editAs="oneCell">
    <xdr:from>
      <xdr:col>3</xdr:col>
      <xdr:colOff>114300</xdr:colOff>
      <xdr:row>23</xdr:row>
      <xdr:rowOff>15240</xdr:rowOff>
    </xdr:from>
    <xdr:to>
      <xdr:col>3</xdr:col>
      <xdr:colOff>1577340</xdr:colOff>
      <xdr:row>23</xdr:row>
      <xdr:rowOff>1478280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49780" y="27721560"/>
          <a:ext cx="1463040" cy="1463040"/>
        </a:xfrm>
        <a:prstGeom prst="rect">
          <a:avLst/>
        </a:prstGeom>
      </xdr:spPr>
    </xdr:pic>
    <xdr:clientData/>
  </xdr:twoCellAnchor>
  <xdr:twoCellAnchor editAs="oneCell">
    <xdr:from>
      <xdr:col>3</xdr:col>
      <xdr:colOff>114300</xdr:colOff>
      <xdr:row>24</xdr:row>
      <xdr:rowOff>38100</xdr:rowOff>
    </xdr:from>
    <xdr:to>
      <xdr:col>3</xdr:col>
      <xdr:colOff>1554480</xdr:colOff>
      <xdr:row>24</xdr:row>
      <xdr:rowOff>1478280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49780" y="29230320"/>
          <a:ext cx="1440180" cy="1440180"/>
        </a:xfrm>
        <a:prstGeom prst="rect">
          <a:avLst/>
        </a:prstGeom>
      </xdr:spPr>
    </xdr:pic>
    <xdr:clientData/>
  </xdr:twoCellAnchor>
  <xdr:twoCellAnchor editAs="oneCell">
    <xdr:from>
      <xdr:col>3</xdr:col>
      <xdr:colOff>121920</xdr:colOff>
      <xdr:row>25</xdr:row>
      <xdr:rowOff>22860</xdr:rowOff>
    </xdr:from>
    <xdr:to>
      <xdr:col>3</xdr:col>
      <xdr:colOff>1569720</xdr:colOff>
      <xdr:row>25</xdr:row>
      <xdr:rowOff>1470660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57400" y="30700980"/>
          <a:ext cx="1447800" cy="1447800"/>
        </a:xfrm>
        <a:prstGeom prst="rect">
          <a:avLst/>
        </a:prstGeom>
      </xdr:spPr>
    </xdr:pic>
    <xdr:clientData/>
  </xdr:twoCellAnchor>
  <xdr:twoCellAnchor editAs="oneCell">
    <xdr:from>
      <xdr:col>3</xdr:col>
      <xdr:colOff>152400</xdr:colOff>
      <xdr:row>26</xdr:row>
      <xdr:rowOff>38100</xdr:rowOff>
    </xdr:from>
    <xdr:to>
      <xdr:col>3</xdr:col>
      <xdr:colOff>1531620</xdr:colOff>
      <xdr:row>26</xdr:row>
      <xdr:rowOff>1417320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7880" y="32202120"/>
          <a:ext cx="1379220" cy="1379220"/>
        </a:xfrm>
        <a:prstGeom prst="rect">
          <a:avLst/>
        </a:prstGeom>
      </xdr:spPr>
    </xdr:pic>
    <xdr:clientData/>
  </xdr:twoCellAnchor>
  <xdr:twoCellAnchor editAs="oneCell">
    <xdr:from>
      <xdr:col>3</xdr:col>
      <xdr:colOff>121920</xdr:colOff>
      <xdr:row>27</xdr:row>
      <xdr:rowOff>22860</xdr:rowOff>
    </xdr:from>
    <xdr:to>
      <xdr:col>3</xdr:col>
      <xdr:colOff>1569720</xdr:colOff>
      <xdr:row>27</xdr:row>
      <xdr:rowOff>1470660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57400" y="33672780"/>
          <a:ext cx="1447800" cy="1447800"/>
        </a:xfrm>
        <a:prstGeom prst="rect">
          <a:avLst/>
        </a:prstGeom>
      </xdr:spPr>
    </xdr:pic>
    <xdr:clientData/>
  </xdr:twoCellAnchor>
  <xdr:twoCellAnchor editAs="oneCell">
    <xdr:from>
      <xdr:col>3</xdr:col>
      <xdr:colOff>106680</xdr:colOff>
      <xdr:row>28</xdr:row>
      <xdr:rowOff>15240</xdr:rowOff>
    </xdr:from>
    <xdr:to>
      <xdr:col>3</xdr:col>
      <xdr:colOff>1554480</xdr:colOff>
      <xdr:row>28</xdr:row>
      <xdr:rowOff>1463040</xdr:rowOff>
    </xdr:to>
    <xdr:pic>
      <xdr:nvPicPr>
        <xdr:cNvPr id="24" name="Рисунок 23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42160" y="35151060"/>
          <a:ext cx="1447800" cy="1447800"/>
        </a:xfrm>
        <a:prstGeom prst="rect">
          <a:avLst/>
        </a:prstGeom>
      </xdr:spPr>
    </xdr:pic>
    <xdr:clientData/>
  </xdr:twoCellAnchor>
  <xdr:twoCellAnchor editAs="oneCell">
    <xdr:from>
      <xdr:col>3</xdr:col>
      <xdr:colOff>106680</xdr:colOff>
      <xdr:row>29</xdr:row>
      <xdr:rowOff>15240</xdr:rowOff>
    </xdr:from>
    <xdr:to>
      <xdr:col>3</xdr:col>
      <xdr:colOff>1539240</xdr:colOff>
      <xdr:row>29</xdr:row>
      <xdr:rowOff>1447800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42160" y="36636960"/>
          <a:ext cx="1432560" cy="1432560"/>
        </a:xfrm>
        <a:prstGeom prst="rect">
          <a:avLst/>
        </a:prstGeom>
      </xdr:spPr>
    </xdr:pic>
    <xdr:clientData/>
  </xdr:twoCellAnchor>
  <xdr:twoCellAnchor editAs="oneCell">
    <xdr:from>
      <xdr:col>3</xdr:col>
      <xdr:colOff>114300</xdr:colOff>
      <xdr:row>30</xdr:row>
      <xdr:rowOff>30480</xdr:rowOff>
    </xdr:from>
    <xdr:to>
      <xdr:col>3</xdr:col>
      <xdr:colOff>1554480</xdr:colOff>
      <xdr:row>30</xdr:row>
      <xdr:rowOff>1470660</xdr:rowOff>
    </xdr:to>
    <xdr:pic>
      <xdr:nvPicPr>
        <xdr:cNvPr id="26" name="Рисунок 25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49780" y="38138100"/>
          <a:ext cx="1440180" cy="1440180"/>
        </a:xfrm>
        <a:prstGeom prst="rect">
          <a:avLst/>
        </a:prstGeom>
      </xdr:spPr>
    </xdr:pic>
    <xdr:clientData/>
  </xdr:twoCellAnchor>
  <xdr:twoCellAnchor editAs="oneCell">
    <xdr:from>
      <xdr:col>3</xdr:col>
      <xdr:colOff>129540</xdr:colOff>
      <xdr:row>31</xdr:row>
      <xdr:rowOff>30480</xdr:rowOff>
    </xdr:from>
    <xdr:to>
      <xdr:col>3</xdr:col>
      <xdr:colOff>1569720</xdr:colOff>
      <xdr:row>31</xdr:row>
      <xdr:rowOff>1470660</xdr:rowOff>
    </xdr:to>
    <xdr:pic>
      <xdr:nvPicPr>
        <xdr:cNvPr id="27" name="Рисунок 26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65020" y="39624000"/>
          <a:ext cx="1440180" cy="1440180"/>
        </a:xfrm>
        <a:prstGeom prst="rect">
          <a:avLst/>
        </a:prstGeom>
      </xdr:spPr>
    </xdr:pic>
    <xdr:clientData/>
  </xdr:twoCellAnchor>
  <xdr:twoCellAnchor editAs="oneCell">
    <xdr:from>
      <xdr:col>3</xdr:col>
      <xdr:colOff>114300</xdr:colOff>
      <xdr:row>32</xdr:row>
      <xdr:rowOff>30480</xdr:rowOff>
    </xdr:from>
    <xdr:to>
      <xdr:col>3</xdr:col>
      <xdr:colOff>1562100</xdr:colOff>
      <xdr:row>32</xdr:row>
      <xdr:rowOff>1478280</xdr:rowOff>
    </xdr:to>
    <xdr:pic>
      <xdr:nvPicPr>
        <xdr:cNvPr id="28" name="Рисунок 27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49780" y="41109900"/>
          <a:ext cx="1447800" cy="1447800"/>
        </a:xfrm>
        <a:prstGeom prst="rect">
          <a:avLst/>
        </a:prstGeom>
      </xdr:spPr>
    </xdr:pic>
    <xdr:clientData/>
  </xdr:twoCellAnchor>
  <xdr:twoCellAnchor editAs="oneCell">
    <xdr:from>
      <xdr:col>3</xdr:col>
      <xdr:colOff>121920</xdr:colOff>
      <xdr:row>33</xdr:row>
      <xdr:rowOff>15240</xdr:rowOff>
    </xdr:from>
    <xdr:to>
      <xdr:col>3</xdr:col>
      <xdr:colOff>1584960</xdr:colOff>
      <xdr:row>33</xdr:row>
      <xdr:rowOff>1478280</xdr:rowOff>
    </xdr:to>
    <xdr:pic>
      <xdr:nvPicPr>
        <xdr:cNvPr id="29" name="Рисунок 28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57400" y="42580560"/>
          <a:ext cx="1463040" cy="146304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1001077</xdr:colOff>
      <xdr:row>29</xdr:row>
      <xdr:rowOff>0</xdr:rowOff>
    </xdr:from>
    <xdr:to>
      <xdr:col>2</xdr:col>
      <xdr:colOff>753700</xdr:colOff>
      <xdr:row>29</xdr:row>
      <xdr:rowOff>3109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82127" y="34137600"/>
          <a:ext cx="1000398" cy="3109"/>
        </a:xfrm>
        <a:prstGeom prst="rect">
          <a:avLst/>
        </a:prstGeom>
      </xdr:spPr>
    </xdr:pic>
    <xdr:clientData/>
  </xdr:twoCellAnchor>
  <xdr:twoCellAnchor editAs="oneCell">
    <xdr:from>
      <xdr:col>0</xdr:col>
      <xdr:colOff>428624</xdr:colOff>
      <xdr:row>0</xdr:row>
      <xdr:rowOff>142875</xdr:rowOff>
    </xdr:from>
    <xdr:to>
      <xdr:col>2</xdr:col>
      <xdr:colOff>447675</xdr:colOff>
      <xdr:row>2</xdr:row>
      <xdr:rowOff>57271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28624" y="142875"/>
          <a:ext cx="2047876" cy="1266946"/>
        </a:xfrm>
        <a:prstGeom prst="rect">
          <a:avLst/>
        </a:prstGeom>
      </xdr:spPr>
    </xdr:pic>
    <xdr:clientData/>
  </xdr:twoCellAnchor>
  <xdr:twoCellAnchor editAs="oneCell">
    <xdr:from>
      <xdr:col>2</xdr:col>
      <xdr:colOff>238125</xdr:colOff>
      <xdr:row>8</xdr:row>
      <xdr:rowOff>95250</xdr:rowOff>
    </xdr:from>
    <xdr:to>
      <xdr:col>2</xdr:col>
      <xdr:colOff>1571625</xdr:colOff>
      <xdr:row>8</xdr:row>
      <xdr:rowOff>1428750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66950" y="3705225"/>
          <a:ext cx="1333500" cy="1333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209550</xdr:colOff>
      <xdr:row>9</xdr:row>
      <xdr:rowOff>57150</xdr:rowOff>
    </xdr:from>
    <xdr:to>
      <xdr:col>2</xdr:col>
      <xdr:colOff>1581150</xdr:colOff>
      <xdr:row>9</xdr:row>
      <xdr:rowOff>1428750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38375" y="5191125"/>
          <a:ext cx="1371600" cy="1371600"/>
        </a:xfrm>
        <a:prstGeom prst="rect">
          <a:avLst/>
        </a:prstGeom>
      </xdr:spPr>
    </xdr:pic>
    <xdr:clientData/>
  </xdr:twoCellAnchor>
  <xdr:twoCellAnchor editAs="oneCell">
    <xdr:from>
      <xdr:col>2</xdr:col>
      <xdr:colOff>257175</xdr:colOff>
      <xdr:row>10</xdr:row>
      <xdr:rowOff>85725</xdr:rowOff>
    </xdr:from>
    <xdr:to>
      <xdr:col>2</xdr:col>
      <xdr:colOff>1600200</xdr:colOff>
      <xdr:row>10</xdr:row>
      <xdr:rowOff>1428750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6000" y="6743700"/>
          <a:ext cx="1343025" cy="13430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mailto:info@ura-podarki.ru" TargetMode="External"/><Relationship Id="rId1" Type="http://schemas.openxmlformats.org/officeDocument/2006/relationships/hyperlink" Target="http://www.ura-podarki.ru/" TargetMode="External"/><Relationship Id="rId4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Worksheet____1">
    <pageSetUpPr fitToPage="1"/>
  </sheetPr>
  <dimension ref="A1:N39"/>
  <sheetViews>
    <sheetView tabSelected="1" view="pageBreakPreview" topLeftCell="B1" zoomScale="89" zoomScaleNormal="100" zoomScaleSheetLayoutView="89" workbookViewId="0">
      <selection activeCell="M36" sqref="M36"/>
    </sheetView>
  </sheetViews>
  <sheetFormatPr baseColWidth="10" defaultColWidth="8.83203125" defaultRowHeight="15"/>
  <cols>
    <col min="1" max="1" width="8.83203125" style="12" hidden="1" customWidth="1"/>
    <col min="2" max="2" width="10.83203125" style="103" customWidth="1"/>
    <col min="3" max="3" width="17.33203125" style="103" customWidth="1"/>
    <col min="4" max="4" width="24.1640625" style="103" customWidth="1"/>
    <col min="5" max="5" width="9.83203125" style="103" customWidth="1"/>
    <col min="6" max="6" width="8.6640625" style="103" customWidth="1"/>
    <col min="7" max="7" width="9.33203125" style="104" customWidth="1"/>
    <col min="8" max="12" width="10" style="105" customWidth="1"/>
    <col min="13" max="13" width="19.6640625" style="12" customWidth="1"/>
    <col min="14" max="14" width="21.1640625" style="12" customWidth="1"/>
    <col min="15" max="16384" width="8.83203125" style="12"/>
  </cols>
  <sheetData>
    <row r="1" spans="1:14" ht="54" customHeight="1">
      <c r="A1" s="6"/>
      <c r="B1" s="7"/>
      <c r="C1" s="8"/>
      <c r="D1" s="9" t="s">
        <v>127</v>
      </c>
      <c r="E1" s="9"/>
      <c r="F1" s="9"/>
      <c r="G1" s="9"/>
      <c r="H1" s="9"/>
      <c r="I1" s="9"/>
      <c r="J1" s="9"/>
      <c r="K1" s="9"/>
      <c r="L1" s="9"/>
      <c r="M1" s="10" t="s">
        <v>129</v>
      </c>
      <c r="N1" s="11"/>
    </row>
    <row r="2" spans="1:14" ht="17" thickBot="1">
      <c r="A2" s="6"/>
      <c r="B2" s="13"/>
      <c r="C2" s="14"/>
      <c r="D2" s="15" t="s">
        <v>4</v>
      </c>
      <c r="E2" s="15"/>
      <c r="F2" s="15"/>
      <c r="G2" s="15"/>
      <c r="H2" s="15"/>
      <c r="I2" s="15"/>
      <c r="J2" s="15"/>
      <c r="K2" s="15"/>
      <c r="L2" s="15"/>
      <c r="M2" s="16" t="s">
        <v>130</v>
      </c>
      <c r="N2" s="17" t="s">
        <v>128</v>
      </c>
    </row>
    <row r="3" spans="1:14" ht="50" customHeight="1" thickBot="1">
      <c r="A3" s="6"/>
      <c r="B3" s="18" t="s">
        <v>78</v>
      </c>
      <c r="C3" s="19"/>
      <c r="D3" s="19"/>
      <c r="E3" s="19"/>
      <c r="F3" s="19"/>
      <c r="G3" s="20"/>
      <c r="H3" s="18" t="s">
        <v>54</v>
      </c>
      <c r="I3" s="21"/>
      <c r="J3" s="21"/>
      <c r="K3" s="21"/>
      <c r="L3" s="21"/>
      <c r="M3" s="22"/>
      <c r="N3" s="3">
        <v>45145</v>
      </c>
    </row>
    <row r="4" spans="1:14" ht="23" customHeight="1">
      <c r="A4" s="23" t="s">
        <v>5</v>
      </c>
      <c r="B4" s="24" t="s">
        <v>0</v>
      </c>
      <c r="C4" s="25" t="s">
        <v>6</v>
      </c>
      <c r="D4" s="25" t="s">
        <v>1</v>
      </c>
      <c r="E4" s="25" t="s">
        <v>7</v>
      </c>
      <c r="F4" s="25" t="s">
        <v>20</v>
      </c>
      <c r="G4" s="26" t="s">
        <v>19</v>
      </c>
      <c r="H4" s="27" t="s">
        <v>8</v>
      </c>
      <c r="I4" s="28"/>
      <c r="J4" s="28"/>
      <c r="K4" s="28"/>
      <c r="L4" s="29"/>
      <c r="M4" s="30" t="s">
        <v>55</v>
      </c>
      <c r="N4" s="30" t="s">
        <v>21</v>
      </c>
    </row>
    <row r="5" spans="1:14" ht="50" customHeight="1" thickBot="1">
      <c r="A5" s="31"/>
      <c r="B5" s="32"/>
      <c r="C5" s="33"/>
      <c r="D5" s="33"/>
      <c r="E5" s="33"/>
      <c r="F5" s="33"/>
      <c r="G5" s="34"/>
      <c r="H5" s="35" t="s">
        <v>25</v>
      </c>
      <c r="I5" s="36" t="s">
        <v>26</v>
      </c>
      <c r="J5" s="36" t="s">
        <v>27</v>
      </c>
      <c r="K5" s="36" t="s">
        <v>28</v>
      </c>
      <c r="L5" s="37" t="s">
        <v>24</v>
      </c>
      <c r="M5" s="38"/>
      <c r="N5" s="38"/>
    </row>
    <row r="6" spans="1:14" ht="42" hidden="1" customHeight="1" thickBot="1">
      <c r="A6" s="39" t="s">
        <v>15</v>
      </c>
      <c r="B6" s="40" t="s">
        <v>16</v>
      </c>
      <c r="C6" s="41" t="s">
        <v>17</v>
      </c>
      <c r="D6" s="42" t="s">
        <v>18</v>
      </c>
      <c r="E6" s="43" t="s">
        <v>10</v>
      </c>
      <c r="F6" s="41" t="s">
        <v>11</v>
      </c>
      <c r="G6" s="44" t="s">
        <v>12</v>
      </c>
      <c r="H6" s="45">
        <v>100</v>
      </c>
      <c r="I6" s="46">
        <v>300</v>
      </c>
      <c r="J6" s="46">
        <v>700</v>
      </c>
      <c r="K6" s="47">
        <v>1000</v>
      </c>
      <c r="L6" s="48" t="s">
        <v>13</v>
      </c>
      <c r="M6" s="49" t="s">
        <v>22</v>
      </c>
      <c r="N6" s="49" t="s">
        <v>14</v>
      </c>
    </row>
    <row r="7" spans="1:14" ht="117" customHeight="1" thickBot="1">
      <c r="A7" s="50" t="s">
        <v>29</v>
      </c>
      <c r="B7" s="51" t="s">
        <v>93</v>
      </c>
      <c r="C7" s="52" t="s">
        <v>160</v>
      </c>
      <c r="D7" s="53"/>
      <c r="E7" s="54">
        <v>1000</v>
      </c>
      <c r="F7" s="55">
        <v>45</v>
      </c>
      <c r="G7" s="56" t="s">
        <v>134</v>
      </c>
      <c r="H7" s="57">
        <f>Счёт!AH2</f>
        <v>1022</v>
      </c>
      <c r="I7" s="58">
        <f>Счёт!AI2</f>
        <v>950</v>
      </c>
      <c r="J7" s="59">
        <f>Счёт!AJ2</f>
        <v>924</v>
      </c>
      <c r="K7" s="60">
        <f>Счёт!AK2</f>
        <v>899</v>
      </c>
      <c r="L7" s="61">
        <f>Счёт!AL2</f>
        <v>873</v>
      </c>
      <c r="M7" s="2">
        <v>0</v>
      </c>
      <c r="N7" s="62">
        <f>Счёт!AO2</f>
        <v>0</v>
      </c>
    </row>
    <row r="8" spans="1:14" ht="117" customHeight="1" thickBot="1">
      <c r="A8" s="63" t="s">
        <v>30</v>
      </c>
      <c r="B8" s="51" t="s">
        <v>94</v>
      </c>
      <c r="C8" s="52" t="s">
        <v>161</v>
      </c>
      <c r="D8" s="53"/>
      <c r="E8" s="64">
        <v>1000</v>
      </c>
      <c r="F8" s="64">
        <v>45</v>
      </c>
      <c r="G8" s="65" t="s">
        <v>135</v>
      </c>
      <c r="H8" s="57">
        <f>Счёт!AH3</f>
        <v>1022</v>
      </c>
      <c r="I8" s="58">
        <f>Счёт!AI3</f>
        <v>950</v>
      </c>
      <c r="J8" s="59">
        <f>Счёт!AJ3</f>
        <v>924</v>
      </c>
      <c r="K8" s="60">
        <f>Счёт!AK3</f>
        <v>899</v>
      </c>
      <c r="L8" s="61">
        <f>Счёт!AL3</f>
        <v>873</v>
      </c>
      <c r="M8" s="2">
        <v>0</v>
      </c>
      <c r="N8" s="62">
        <f>Счёт!AO3</f>
        <v>0</v>
      </c>
    </row>
    <row r="9" spans="1:14" ht="117" customHeight="1" thickBot="1">
      <c r="A9" s="66" t="s">
        <v>31</v>
      </c>
      <c r="B9" s="51" t="s">
        <v>81</v>
      </c>
      <c r="C9" s="52" t="s">
        <v>162</v>
      </c>
      <c r="D9" s="53"/>
      <c r="E9" s="67">
        <v>1000</v>
      </c>
      <c r="F9" s="64">
        <v>55</v>
      </c>
      <c r="G9" s="65" t="s">
        <v>136</v>
      </c>
      <c r="H9" s="57">
        <f>Счёт!AH4</f>
        <v>978</v>
      </c>
      <c r="I9" s="58">
        <f>Счёт!AI4</f>
        <v>910</v>
      </c>
      <c r="J9" s="59">
        <f>Счёт!AJ4</f>
        <v>886</v>
      </c>
      <c r="K9" s="60">
        <f>Счёт!AK4</f>
        <v>861</v>
      </c>
      <c r="L9" s="61">
        <f>Счёт!AL4</f>
        <v>836</v>
      </c>
      <c r="M9" s="2">
        <v>0</v>
      </c>
      <c r="N9" s="62">
        <f>Счёт!AO4</f>
        <v>0</v>
      </c>
    </row>
    <row r="10" spans="1:14" ht="117" customHeight="1" thickBot="1">
      <c r="A10" s="63" t="s">
        <v>32</v>
      </c>
      <c r="B10" s="51" t="s">
        <v>95</v>
      </c>
      <c r="C10" s="52" t="s">
        <v>163</v>
      </c>
      <c r="D10" s="53"/>
      <c r="E10" s="54">
        <v>1300</v>
      </c>
      <c r="F10" s="55">
        <v>45</v>
      </c>
      <c r="G10" s="56" t="s">
        <v>137</v>
      </c>
      <c r="H10" s="57">
        <f>Счёт!AH5</f>
        <v>1070</v>
      </c>
      <c r="I10" s="58">
        <f>Счёт!AI5</f>
        <v>995</v>
      </c>
      <c r="J10" s="59">
        <f>Счёт!AJ5</f>
        <v>968</v>
      </c>
      <c r="K10" s="60">
        <f>Счёт!AK5</f>
        <v>941</v>
      </c>
      <c r="L10" s="61">
        <f>Счёт!AL5</f>
        <v>915</v>
      </c>
      <c r="M10" s="2">
        <v>0</v>
      </c>
      <c r="N10" s="62">
        <f>Счёт!AO5</f>
        <v>0</v>
      </c>
    </row>
    <row r="11" spans="1:14" ht="117" customHeight="1" thickBot="1">
      <c r="A11" s="63" t="s">
        <v>33</v>
      </c>
      <c r="B11" s="51" t="s">
        <v>96</v>
      </c>
      <c r="C11" s="52" t="s">
        <v>164</v>
      </c>
      <c r="D11" s="53"/>
      <c r="E11" s="54">
        <v>1300</v>
      </c>
      <c r="F11" s="55">
        <v>45</v>
      </c>
      <c r="G11" s="56" t="s">
        <v>138</v>
      </c>
      <c r="H11" s="57">
        <f>Счёт!AH6</f>
        <v>1070</v>
      </c>
      <c r="I11" s="58">
        <f>Счёт!AI6</f>
        <v>995</v>
      </c>
      <c r="J11" s="59">
        <f>Счёт!AJ6</f>
        <v>968</v>
      </c>
      <c r="K11" s="60">
        <f>Счёт!AK6</f>
        <v>941</v>
      </c>
      <c r="L11" s="61">
        <f>Счёт!AL6</f>
        <v>915</v>
      </c>
      <c r="M11" s="2">
        <v>0</v>
      </c>
      <c r="N11" s="62">
        <f>Счёт!AO6</f>
        <v>0</v>
      </c>
    </row>
    <row r="12" spans="1:14" ht="117" customHeight="1" thickBot="1">
      <c r="A12" s="66" t="s">
        <v>34</v>
      </c>
      <c r="B12" s="51" t="s">
        <v>84</v>
      </c>
      <c r="C12" s="52" t="s">
        <v>165</v>
      </c>
      <c r="D12" s="53"/>
      <c r="E12" s="68">
        <v>1300</v>
      </c>
      <c r="F12" s="69">
        <v>60</v>
      </c>
      <c r="G12" s="70" t="s">
        <v>139</v>
      </c>
      <c r="H12" s="57">
        <f>Счёт!AH7</f>
        <v>1098</v>
      </c>
      <c r="I12" s="58">
        <f>Счёт!AI7</f>
        <v>1022</v>
      </c>
      <c r="J12" s="59">
        <f>Счёт!AJ7</f>
        <v>994</v>
      </c>
      <c r="K12" s="60">
        <f>Счёт!AK7</f>
        <v>967</v>
      </c>
      <c r="L12" s="61">
        <f>Счёт!AL7</f>
        <v>939</v>
      </c>
      <c r="M12" s="2">
        <v>0</v>
      </c>
      <c r="N12" s="62">
        <f>Счёт!AO7</f>
        <v>0</v>
      </c>
    </row>
    <row r="13" spans="1:14" ht="117" customHeight="1" thickBot="1">
      <c r="A13" s="66" t="s">
        <v>35</v>
      </c>
      <c r="B13" s="51" t="s">
        <v>85</v>
      </c>
      <c r="C13" s="52" t="s">
        <v>166</v>
      </c>
      <c r="D13" s="53"/>
      <c r="E13" s="67">
        <v>1300</v>
      </c>
      <c r="F13" s="64">
        <v>60</v>
      </c>
      <c r="G13" s="65" t="s">
        <v>140</v>
      </c>
      <c r="H13" s="57">
        <f>Счёт!AH8</f>
        <v>950</v>
      </c>
      <c r="I13" s="58">
        <f>Счёт!AI8</f>
        <v>884</v>
      </c>
      <c r="J13" s="59">
        <f>Счёт!AJ8</f>
        <v>860</v>
      </c>
      <c r="K13" s="60">
        <f>Счёт!AK8</f>
        <v>836</v>
      </c>
      <c r="L13" s="61">
        <f>Счёт!AL8</f>
        <v>813</v>
      </c>
      <c r="M13" s="2">
        <v>0</v>
      </c>
      <c r="N13" s="62">
        <f>Счёт!AO8</f>
        <v>0</v>
      </c>
    </row>
    <row r="14" spans="1:14" ht="117" customHeight="1" thickBot="1">
      <c r="A14" s="63" t="s">
        <v>36</v>
      </c>
      <c r="B14" s="51" t="s">
        <v>89</v>
      </c>
      <c r="C14" s="52" t="s">
        <v>167</v>
      </c>
      <c r="D14" s="53"/>
      <c r="E14" s="67">
        <v>1000</v>
      </c>
      <c r="F14" s="71">
        <v>60</v>
      </c>
      <c r="G14" s="72" t="s">
        <v>141</v>
      </c>
      <c r="H14" s="57">
        <f>Счёт!AH9</f>
        <v>942</v>
      </c>
      <c r="I14" s="58">
        <f>Счёт!AI9</f>
        <v>877</v>
      </c>
      <c r="J14" s="59">
        <f>Счёт!AJ9</f>
        <v>853</v>
      </c>
      <c r="K14" s="60">
        <f>Счёт!AK9</f>
        <v>829</v>
      </c>
      <c r="L14" s="61">
        <f>Счёт!AL9</f>
        <v>806</v>
      </c>
      <c r="M14" s="2">
        <v>0</v>
      </c>
      <c r="N14" s="62">
        <f>Счёт!AO9</f>
        <v>0</v>
      </c>
    </row>
    <row r="15" spans="1:14" ht="117" customHeight="1" thickBot="1">
      <c r="A15" s="63" t="s">
        <v>37</v>
      </c>
      <c r="B15" s="51" t="s">
        <v>90</v>
      </c>
      <c r="C15" s="52" t="s">
        <v>168</v>
      </c>
      <c r="D15" s="73"/>
      <c r="E15" s="74">
        <v>1000</v>
      </c>
      <c r="F15" s="75">
        <v>60</v>
      </c>
      <c r="G15" s="76" t="s">
        <v>142</v>
      </c>
      <c r="H15" s="57">
        <f>Счёт!AH10</f>
        <v>942</v>
      </c>
      <c r="I15" s="58">
        <f>Счёт!AI10</f>
        <v>877</v>
      </c>
      <c r="J15" s="59">
        <f>Счёт!AJ10</f>
        <v>853</v>
      </c>
      <c r="K15" s="60">
        <f>Счёт!AK10</f>
        <v>829</v>
      </c>
      <c r="L15" s="61">
        <f>Счёт!AL10</f>
        <v>806</v>
      </c>
      <c r="M15" s="2">
        <v>0</v>
      </c>
      <c r="N15" s="62">
        <f>Счёт!AO10</f>
        <v>0</v>
      </c>
    </row>
    <row r="16" spans="1:14" ht="117" customHeight="1" thickBot="1">
      <c r="A16" s="66" t="s">
        <v>38</v>
      </c>
      <c r="B16" s="51" t="s">
        <v>88</v>
      </c>
      <c r="C16" s="77" t="s">
        <v>169</v>
      </c>
      <c r="D16" s="53"/>
      <c r="E16" s="67">
        <v>1300</v>
      </c>
      <c r="F16" s="71">
        <v>55</v>
      </c>
      <c r="G16" s="78" t="s">
        <v>143</v>
      </c>
      <c r="H16" s="57">
        <f>Счёт!AH11</f>
        <v>1018</v>
      </c>
      <c r="I16" s="58">
        <f>Счёт!AI11</f>
        <v>947</v>
      </c>
      <c r="J16" s="59">
        <f>Счёт!AJ11</f>
        <v>922</v>
      </c>
      <c r="K16" s="60">
        <f>Счёт!AK11</f>
        <v>896</v>
      </c>
      <c r="L16" s="61">
        <f>Счёт!AL11</f>
        <v>870</v>
      </c>
      <c r="M16" s="2">
        <v>0</v>
      </c>
      <c r="N16" s="62">
        <f>Счёт!AO11</f>
        <v>0</v>
      </c>
    </row>
    <row r="17" spans="1:14" ht="117" customHeight="1" thickBot="1">
      <c r="A17" s="63" t="s">
        <v>39</v>
      </c>
      <c r="B17" s="51" t="s">
        <v>82</v>
      </c>
      <c r="C17" s="52" t="s">
        <v>170</v>
      </c>
      <c r="D17" s="79"/>
      <c r="E17" s="67">
        <v>1000</v>
      </c>
      <c r="F17" s="64">
        <v>60</v>
      </c>
      <c r="G17" s="65" t="s">
        <v>144</v>
      </c>
      <c r="H17" s="57">
        <f>Счёт!AH12</f>
        <v>1038</v>
      </c>
      <c r="I17" s="58">
        <f>Счёт!AI12</f>
        <v>965</v>
      </c>
      <c r="J17" s="59">
        <f>Счёт!AJ12</f>
        <v>939</v>
      </c>
      <c r="K17" s="60">
        <f>Счёт!AK12</f>
        <v>914</v>
      </c>
      <c r="L17" s="61">
        <f>Счёт!AL12</f>
        <v>887</v>
      </c>
      <c r="M17" s="2">
        <v>0</v>
      </c>
      <c r="N17" s="62">
        <f>Счёт!AO12</f>
        <v>0</v>
      </c>
    </row>
    <row r="18" spans="1:14" ht="117" customHeight="1" thickBot="1">
      <c r="A18" s="66" t="s">
        <v>40</v>
      </c>
      <c r="B18" s="51" t="s">
        <v>86</v>
      </c>
      <c r="C18" s="52" t="s">
        <v>171</v>
      </c>
      <c r="D18" s="79"/>
      <c r="E18" s="54">
        <v>1000</v>
      </c>
      <c r="F18" s="55">
        <v>50</v>
      </c>
      <c r="G18" s="56" t="s">
        <v>145</v>
      </c>
      <c r="H18" s="57">
        <f>Счёт!AH13</f>
        <v>1098</v>
      </c>
      <c r="I18" s="58">
        <f>Счёт!AI13</f>
        <v>1022</v>
      </c>
      <c r="J18" s="59">
        <f>Счёт!AJ13</f>
        <v>994</v>
      </c>
      <c r="K18" s="60">
        <f>Счёт!AK13</f>
        <v>967</v>
      </c>
      <c r="L18" s="61">
        <f>Счёт!AL13</f>
        <v>939</v>
      </c>
      <c r="M18" s="2">
        <v>0</v>
      </c>
      <c r="N18" s="62">
        <f>Счёт!AO13</f>
        <v>0</v>
      </c>
    </row>
    <row r="19" spans="1:14" ht="117" customHeight="1" thickBot="1">
      <c r="A19" s="66" t="s">
        <v>41</v>
      </c>
      <c r="B19" s="51" t="s">
        <v>91</v>
      </c>
      <c r="C19" s="52" t="s">
        <v>172</v>
      </c>
      <c r="D19" s="73"/>
      <c r="E19" s="54">
        <v>1700</v>
      </c>
      <c r="F19" s="55">
        <v>50</v>
      </c>
      <c r="G19" s="56" t="s">
        <v>146</v>
      </c>
      <c r="H19" s="57">
        <f>Счёт!AH14</f>
        <v>1070</v>
      </c>
      <c r="I19" s="58">
        <f>Счёт!AI14</f>
        <v>995</v>
      </c>
      <c r="J19" s="59">
        <f>Счёт!AJ14</f>
        <v>968</v>
      </c>
      <c r="K19" s="60">
        <f>Счёт!AK14</f>
        <v>941</v>
      </c>
      <c r="L19" s="61">
        <f>Счёт!AL14</f>
        <v>915</v>
      </c>
      <c r="M19" s="2">
        <v>0</v>
      </c>
      <c r="N19" s="62">
        <f>Счёт!AO14</f>
        <v>0</v>
      </c>
    </row>
    <row r="20" spans="1:14" ht="117" customHeight="1" thickBot="1">
      <c r="A20" s="66" t="s">
        <v>42</v>
      </c>
      <c r="B20" s="51" t="s">
        <v>92</v>
      </c>
      <c r="C20" s="52" t="s">
        <v>173</v>
      </c>
      <c r="D20" s="53"/>
      <c r="E20" s="54">
        <v>1700</v>
      </c>
      <c r="F20" s="55">
        <v>50</v>
      </c>
      <c r="G20" s="56" t="s">
        <v>147</v>
      </c>
      <c r="H20" s="57">
        <f>Счёт!AH15</f>
        <v>1070</v>
      </c>
      <c r="I20" s="58">
        <f>Счёт!AI15</f>
        <v>995</v>
      </c>
      <c r="J20" s="59">
        <f>Счёт!AJ15</f>
        <v>968</v>
      </c>
      <c r="K20" s="60">
        <f>Счёт!AK15</f>
        <v>941</v>
      </c>
      <c r="L20" s="61">
        <f>Счёт!AL15</f>
        <v>915</v>
      </c>
      <c r="M20" s="2">
        <v>0</v>
      </c>
      <c r="N20" s="62">
        <f>Счёт!AO15</f>
        <v>0</v>
      </c>
    </row>
    <row r="21" spans="1:14" ht="117" customHeight="1" thickBot="1">
      <c r="A21" s="63" t="s">
        <v>43</v>
      </c>
      <c r="B21" s="51" t="s">
        <v>80</v>
      </c>
      <c r="C21" s="52" t="s">
        <v>174</v>
      </c>
      <c r="D21" s="53"/>
      <c r="E21" s="54">
        <v>1300</v>
      </c>
      <c r="F21" s="55">
        <v>50</v>
      </c>
      <c r="G21" s="56" t="s">
        <v>148</v>
      </c>
      <c r="H21" s="57">
        <f>Счёт!AH16</f>
        <v>1138</v>
      </c>
      <c r="I21" s="58">
        <f>Счёт!AI16</f>
        <v>1058</v>
      </c>
      <c r="J21" s="59">
        <f>Счёт!AJ16</f>
        <v>1030</v>
      </c>
      <c r="K21" s="60">
        <f>Счёт!AK16</f>
        <v>1001</v>
      </c>
      <c r="L21" s="61">
        <f>Счёт!AL16</f>
        <v>973</v>
      </c>
      <c r="M21" s="2">
        <v>0</v>
      </c>
      <c r="N21" s="62">
        <f>Счёт!AO16</f>
        <v>0</v>
      </c>
    </row>
    <row r="22" spans="1:14" ht="117" customHeight="1" thickBot="1">
      <c r="A22" s="63" t="s">
        <v>44</v>
      </c>
      <c r="B22" s="51" t="s">
        <v>87</v>
      </c>
      <c r="C22" s="52" t="s">
        <v>175</v>
      </c>
      <c r="D22" s="53"/>
      <c r="E22" s="64">
        <v>1000</v>
      </c>
      <c r="F22" s="64">
        <v>45</v>
      </c>
      <c r="G22" s="56" t="s">
        <v>149</v>
      </c>
      <c r="H22" s="57">
        <f>Счёт!AH17</f>
        <v>1058</v>
      </c>
      <c r="I22" s="58">
        <f>Счёт!AI17</f>
        <v>984</v>
      </c>
      <c r="J22" s="59">
        <f>Счёт!AJ17</f>
        <v>957</v>
      </c>
      <c r="K22" s="60">
        <f>Счёт!AK17</f>
        <v>931</v>
      </c>
      <c r="L22" s="61">
        <f>Счёт!AL17</f>
        <v>905</v>
      </c>
      <c r="M22" s="2">
        <v>0</v>
      </c>
      <c r="N22" s="62">
        <f>Счёт!AO17</f>
        <v>0</v>
      </c>
    </row>
    <row r="23" spans="1:14" ht="117" customHeight="1" thickBot="1">
      <c r="A23" s="66" t="s">
        <v>45</v>
      </c>
      <c r="B23" s="51" t="s">
        <v>79</v>
      </c>
      <c r="C23" s="52" t="s">
        <v>176</v>
      </c>
      <c r="D23" s="80"/>
      <c r="E23" s="67">
        <v>1000</v>
      </c>
      <c r="F23" s="64">
        <v>55</v>
      </c>
      <c r="G23" s="65" t="s">
        <v>150</v>
      </c>
      <c r="H23" s="57">
        <f>Счёт!AH18</f>
        <v>1098</v>
      </c>
      <c r="I23" s="58">
        <f>Счёт!AI18</f>
        <v>1022</v>
      </c>
      <c r="J23" s="59">
        <f>Счёт!AJ18</f>
        <v>994</v>
      </c>
      <c r="K23" s="60">
        <f>Счёт!AK18</f>
        <v>967</v>
      </c>
      <c r="L23" s="61">
        <f>Счёт!AL18</f>
        <v>939</v>
      </c>
      <c r="M23" s="2">
        <v>0</v>
      </c>
      <c r="N23" s="62">
        <f>Счёт!AO18</f>
        <v>0</v>
      </c>
    </row>
    <row r="24" spans="1:14" ht="117" customHeight="1" thickBot="1">
      <c r="A24" s="66" t="s">
        <v>46</v>
      </c>
      <c r="B24" s="51" t="s">
        <v>83</v>
      </c>
      <c r="C24" s="52" t="s">
        <v>177</v>
      </c>
      <c r="D24" s="53"/>
      <c r="E24" s="54">
        <v>1500</v>
      </c>
      <c r="F24" s="55">
        <v>60</v>
      </c>
      <c r="G24" s="56" t="s">
        <v>151</v>
      </c>
      <c r="H24" s="57">
        <f>Счёт!AH19</f>
        <v>1038</v>
      </c>
      <c r="I24" s="58">
        <f>Счёт!AI19</f>
        <v>965</v>
      </c>
      <c r="J24" s="59">
        <f>Счёт!AJ19</f>
        <v>939</v>
      </c>
      <c r="K24" s="60">
        <f>Счёт!AK19</f>
        <v>914</v>
      </c>
      <c r="L24" s="61">
        <f>Счёт!AL19</f>
        <v>887</v>
      </c>
      <c r="M24" s="2">
        <v>0</v>
      </c>
      <c r="N24" s="62">
        <f>Счёт!AO19</f>
        <v>0</v>
      </c>
    </row>
    <row r="25" spans="1:14" ht="117" customHeight="1" thickBot="1">
      <c r="A25" s="66" t="s">
        <v>47</v>
      </c>
      <c r="B25" s="81" t="s">
        <v>102</v>
      </c>
      <c r="C25" s="52" t="s">
        <v>178</v>
      </c>
      <c r="D25" s="53"/>
      <c r="E25" s="54">
        <v>1700</v>
      </c>
      <c r="F25" s="55">
        <v>60</v>
      </c>
      <c r="G25" s="56" t="s">
        <v>152</v>
      </c>
      <c r="H25" s="57">
        <f>Счёт!AH20</f>
        <v>898</v>
      </c>
      <c r="I25" s="58">
        <f>Счёт!AI20</f>
        <v>835</v>
      </c>
      <c r="J25" s="59">
        <f>Счёт!AJ20</f>
        <v>813</v>
      </c>
      <c r="K25" s="60">
        <f>Счёт!AK20</f>
        <v>790</v>
      </c>
      <c r="L25" s="61">
        <f>Счёт!AL20</f>
        <v>768</v>
      </c>
      <c r="M25" s="2">
        <v>0</v>
      </c>
      <c r="N25" s="62">
        <f>Счёт!AO20</f>
        <v>0</v>
      </c>
    </row>
    <row r="26" spans="1:14" ht="117" customHeight="1" thickBot="1">
      <c r="A26" s="66" t="s">
        <v>48</v>
      </c>
      <c r="B26" s="51" t="s">
        <v>99</v>
      </c>
      <c r="C26" s="82" t="s">
        <v>179</v>
      </c>
      <c r="D26" s="53"/>
      <c r="E26" s="64">
        <v>2400</v>
      </c>
      <c r="F26" s="64">
        <v>60</v>
      </c>
      <c r="G26" s="65" t="s">
        <v>153</v>
      </c>
      <c r="H26" s="57">
        <f>Счёт!AH21</f>
        <v>1002</v>
      </c>
      <c r="I26" s="58">
        <f>Счёт!AI21</f>
        <v>932</v>
      </c>
      <c r="J26" s="59">
        <f>Счёт!AJ21</f>
        <v>906</v>
      </c>
      <c r="K26" s="60">
        <f>Счёт!AK21</f>
        <v>881</v>
      </c>
      <c r="L26" s="61">
        <f>Счёт!AL21</f>
        <v>857</v>
      </c>
      <c r="M26" s="2">
        <v>0</v>
      </c>
      <c r="N26" s="62">
        <f>Счёт!AO21</f>
        <v>0</v>
      </c>
    </row>
    <row r="27" spans="1:14" ht="117" customHeight="1" thickBot="1">
      <c r="A27" s="66" t="s">
        <v>49</v>
      </c>
      <c r="B27" s="51" t="s">
        <v>97</v>
      </c>
      <c r="C27" s="82" t="s">
        <v>180</v>
      </c>
      <c r="D27" s="53"/>
      <c r="E27" s="83">
        <v>1700</v>
      </c>
      <c r="F27" s="64">
        <v>80</v>
      </c>
      <c r="G27" s="56" t="s">
        <v>154</v>
      </c>
      <c r="H27" s="57">
        <f>Счёт!AH22</f>
        <v>878</v>
      </c>
      <c r="I27" s="58">
        <f>Счёт!AI22</f>
        <v>817</v>
      </c>
      <c r="J27" s="59">
        <f>Счёт!AJ22</f>
        <v>795</v>
      </c>
      <c r="K27" s="60">
        <f>Счёт!AK22</f>
        <v>773</v>
      </c>
      <c r="L27" s="61">
        <f>Счёт!AL22</f>
        <v>751</v>
      </c>
      <c r="M27" s="2">
        <v>0</v>
      </c>
      <c r="N27" s="62">
        <f>Счёт!AO22</f>
        <v>0</v>
      </c>
    </row>
    <row r="28" spans="1:14" ht="117" customHeight="1" thickBot="1">
      <c r="A28" s="66" t="s">
        <v>51</v>
      </c>
      <c r="B28" s="51" t="s">
        <v>101</v>
      </c>
      <c r="C28" s="84" t="s">
        <v>181</v>
      </c>
      <c r="D28" s="53"/>
      <c r="E28" s="54">
        <v>2000</v>
      </c>
      <c r="F28" s="55">
        <v>60</v>
      </c>
      <c r="G28" s="56" t="s">
        <v>155</v>
      </c>
      <c r="H28" s="57">
        <f>Счёт!AH23</f>
        <v>1098</v>
      </c>
      <c r="I28" s="58">
        <f>Счёт!AI23</f>
        <v>1022</v>
      </c>
      <c r="J28" s="59">
        <f>Счёт!AJ23</f>
        <v>994</v>
      </c>
      <c r="K28" s="60">
        <f>Счёт!AK23</f>
        <v>967</v>
      </c>
      <c r="L28" s="61">
        <f>Счёт!AL23</f>
        <v>939</v>
      </c>
      <c r="M28" s="2">
        <v>0</v>
      </c>
      <c r="N28" s="62">
        <f>Счёт!AO23</f>
        <v>0</v>
      </c>
    </row>
    <row r="29" spans="1:14" ht="117" customHeight="1" thickBot="1">
      <c r="A29" s="66" t="s">
        <v>52</v>
      </c>
      <c r="B29" s="51" t="s">
        <v>98</v>
      </c>
      <c r="C29" s="82" t="s">
        <v>182</v>
      </c>
      <c r="D29" s="85"/>
      <c r="E29" s="54">
        <v>1500</v>
      </c>
      <c r="F29" s="55">
        <v>60</v>
      </c>
      <c r="G29" s="56" t="s">
        <v>156</v>
      </c>
      <c r="H29" s="57">
        <f>Счёт!AH24</f>
        <v>1098</v>
      </c>
      <c r="I29" s="58">
        <f>Счёт!AI24</f>
        <v>1022</v>
      </c>
      <c r="J29" s="59">
        <f>Счёт!AJ24</f>
        <v>994</v>
      </c>
      <c r="K29" s="60">
        <f>Счёт!AK24</f>
        <v>967</v>
      </c>
      <c r="L29" s="61">
        <f>Счёт!AL24</f>
        <v>939</v>
      </c>
      <c r="M29" s="2">
        <v>0</v>
      </c>
      <c r="N29" s="62">
        <f>Счёт!AO24</f>
        <v>0</v>
      </c>
    </row>
    <row r="30" spans="1:14" ht="117" customHeight="1" thickBot="1">
      <c r="A30" s="66" t="s">
        <v>53</v>
      </c>
      <c r="B30" s="51" t="s">
        <v>100</v>
      </c>
      <c r="C30" s="82" t="s">
        <v>183</v>
      </c>
      <c r="D30" s="85"/>
      <c r="E30" s="54">
        <v>1200</v>
      </c>
      <c r="F30" s="64">
        <v>55</v>
      </c>
      <c r="G30" s="65" t="s">
        <v>157</v>
      </c>
      <c r="H30" s="57">
        <f>Счёт!AH25</f>
        <v>1149</v>
      </c>
      <c r="I30" s="58">
        <f>Счёт!AI25</f>
        <v>1069</v>
      </c>
      <c r="J30" s="59">
        <f>Счёт!AJ25</f>
        <v>1040</v>
      </c>
      <c r="K30" s="60">
        <f>Счёт!AK25</f>
        <v>1012</v>
      </c>
      <c r="L30" s="61">
        <f>Счёт!AL25</f>
        <v>983</v>
      </c>
      <c r="M30" s="2">
        <v>0</v>
      </c>
      <c r="N30" s="62">
        <f>Счёт!AO25</f>
        <v>0</v>
      </c>
    </row>
    <row r="31" spans="1:14" ht="117" customHeight="1" thickBot="1">
      <c r="A31" s="63" t="s">
        <v>69</v>
      </c>
      <c r="B31" s="51" t="s">
        <v>103</v>
      </c>
      <c r="C31" s="82" t="s">
        <v>184</v>
      </c>
      <c r="D31" s="53"/>
      <c r="E31" s="54">
        <v>1700</v>
      </c>
      <c r="F31" s="64">
        <v>15</v>
      </c>
      <c r="G31" s="65" t="s">
        <v>158</v>
      </c>
      <c r="H31" s="57">
        <f>Счёт!AH26</f>
        <v>790</v>
      </c>
      <c r="I31" s="58">
        <f>Счёт!AI26</f>
        <v>735</v>
      </c>
      <c r="J31" s="59">
        <f>Счёт!AJ26</f>
        <v>716</v>
      </c>
      <c r="K31" s="60">
        <f>Счёт!AK26</f>
        <v>696</v>
      </c>
      <c r="L31" s="61">
        <f>Счёт!AL26</f>
        <v>676</v>
      </c>
      <c r="M31" s="2">
        <v>0</v>
      </c>
      <c r="N31" s="62">
        <f>Счёт!AO26</f>
        <v>0</v>
      </c>
    </row>
    <row r="32" spans="1:14" ht="117" customHeight="1" thickBot="1">
      <c r="A32" s="63" t="s">
        <v>70</v>
      </c>
      <c r="B32" s="51" t="s">
        <v>104</v>
      </c>
      <c r="C32" s="82" t="s">
        <v>185</v>
      </c>
      <c r="D32" s="73"/>
      <c r="E32" s="54">
        <v>1700</v>
      </c>
      <c r="F32" s="64">
        <v>15</v>
      </c>
      <c r="G32" s="65" t="s">
        <v>158</v>
      </c>
      <c r="H32" s="57">
        <f>Счёт!AH27</f>
        <v>790</v>
      </c>
      <c r="I32" s="58">
        <f>Счёт!AI27</f>
        <v>735</v>
      </c>
      <c r="J32" s="59">
        <f>Счёт!AJ27</f>
        <v>716</v>
      </c>
      <c r="K32" s="60">
        <f>Счёт!AK27</f>
        <v>696</v>
      </c>
      <c r="L32" s="61">
        <f>Счёт!AL27</f>
        <v>676</v>
      </c>
      <c r="M32" s="2">
        <v>0</v>
      </c>
      <c r="N32" s="62">
        <f>Счёт!AO27</f>
        <v>0</v>
      </c>
    </row>
    <row r="33" spans="1:14" ht="117" customHeight="1" thickBot="1">
      <c r="A33" s="63" t="s">
        <v>71</v>
      </c>
      <c r="B33" s="51" t="s">
        <v>105</v>
      </c>
      <c r="C33" s="82" t="s">
        <v>186</v>
      </c>
      <c r="D33" s="73"/>
      <c r="E33" s="54">
        <v>1700</v>
      </c>
      <c r="F33" s="64">
        <v>15</v>
      </c>
      <c r="G33" s="65" t="s">
        <v>158</v>
      </c>
      <c r="H33" s="57">
        <f>Счёт!AH28</f>
        <v>950</v>
      </c>
      <c r="I33" s="58">
        <f>Счёт!AI28</f>
        <v>884</v>
      </c>
      <c r="J33" s="59">
        <f>Счёт!AJ28</f>
        <v>860</v>
      </c>
      <c r="K33" s="60">
        <f>Счёт!AK28</f>
        <v>836</v>
      </c>
      <c r="L33" s="61">
        <f>Счёт!AL28</f>
        <v>813</v>
      </c>
      <c r="M33" s="2">
        <v>0</v>
      </c>
      <c r="N33" s="62">
        <f>Счёт!AO28</f>
        <v>0</v>
      </c>
    </row>
    <row r="34" spans="1:14" ht="117" customHeight="1" thickBot="1">
      <c r="A34" s="63" t="s">
        <v>72</v>
      </c>
      <c r="B34" s="81" t="s">
        <v>106</v>
      </c>
      <c r="C34" s="84" t="s">
        <v>187</v>
      </c>
      <c r="D34" s="86"/>
      <c r="E34" s="54">
        <v>700</v>
      </c>
      <c r="F34" s="64">
        <v>20</v>
      </c>
      <c r="G34" s="56" t="s">
        <v>159</v>
      </c>
      <c r="H34" s="57">
        <f>Счёт!AH29</f>
        <v>1265</v>
      </c>
      <c r="I34" s="58">
        <f>Счёт!AI29</f>
        <v>1177</v>
      </c>
      <c r="J34" s="59">
        <f>Счёт!AJ29</f>
        <v>1145</v>
      </c>
      <c r="K34" s="60">
        <f>Счёт!AK29</f>
        <v>1113</v>
      </c>
      <c r="L34" s="61">
        <f>Счёт!AL29</f>
        <v>1082</v>
      </c>
      <c r="M34" s="2">
        <v>0</v>
      </c>
      <c r="N34" s="62">
        <f>Счёт!AO29</f>
        <v>0</v>
      </c>
    </row>
    <row r="35" spans="1:14" ht="115" customHeight="1" thickBot="1">
      <c r="A35" s="87" t="s">
        <v>50</v>
      </c>
      <c r="B35" s="88" t="s">
        <v>2</v>
      </c>
      <c r="C35" s="89" t="s">
        <v>73</v>
      </c>
      <c r="D35" s="90"/>
      <c r="E35" s="91">
        <v>700</v>
      </c>
      <c r="F35" s="91">
        <v>40</v>
      </c>
      <c r="G35" s="92" t="s">
        <v>3</v>
      </c>
      <c r="H35" s="57">
        <f>Счёт!AH30</f>
        <v>1108</v>
      </c>
      <c r="I35" s="58">
        <f>Счёт!AI30</f>
        <v>1031</v>
      </c>
      <c r="J35" s="59">
        <f>Счёт!AJ30</f>
        <v>1003</v>
      </c>
      <c r="K35" s="60">
        <f>Счёт!AK30</f>
        <v>975</v>
      </c>
      <c r="L35" s="93">
        <f>Счёт!AL30</f>
        <v>948</v>
      </c>
      <c r="M35" s="4">
        <v>0</v>
      </c>
      <c r="N35" s="94">
        <f>Счёт!AO30</f>
        <v>0</v>
      </c>
    </row>
    <row r="36" spans="1:14" ht="36" customHeight="1" thickBot="1">
      <c r="B36" s="95" t="s">
        <v>77</v>
      </c>
      <c r="C36" s="96"/>
      <c r="D36" s="96"/>
      <c r="E36" s="96"/>
      <c r="F36" s="96"/>
      <c r="G36" s="96"/>
      <c r="H36" s="96"/>
      <c r="I36" s="96"/>
      <c r="J36" s="96"/>
      <c r="K36" s="96"/>
      <c r="L36" s="97" t="s">
        <v>23</v>
      </c>
      <c r="M36" s="98">
        <f>SUM(M7:M35)</f>
        <v>0</v>
      </c>
      <c r="N36" s="99">
        <f>SUM(N7:N35)</f>
        <v>0</v>
      </c>
    </row>
    <row r="37" spans="1:14" ht="50" customHeight="1" thickBot="1">
      <c r="B37" s="100" t="s">
        <v>9</v>
      </c>
      <c r="C37" s="101"/>
      <c r="D37" s="101"/>
      <c r="E37" s="101"/>
      <c r="F37" s="101"/>
      <c r="G37" s="101"/>
      <c r="H37" s="101"/>
      <c r="I37" s="101"/>
      <c r="J37" s="101"/>
      <c r="K37" s="101"/>
      <c r="L37" s="101"/>
      <c r="M37" s="101"/>
      <c r="N37" s="102"/>
    </row>
    <row r="39" spans="1:14">
      <c r="F39" s="104"/>
      <c r="G39" s="105"/>
      <c r="L39" s="12"/>
    </row>
  </sheetData>
  <sheetProtection algorithmName="SHA-512" hashValue="bQdMwKH86tqAK73h1AMRaJaZD+Cg2xXE29JjNWxn+c2sQ6rgLo7g3gXXf/+t8HvWRACmoFzn2gk5rRsfqDQxMQ==" saltValue="MpakEXfzFUEArrHIuTD49Q==" spinCount="100000" sheet="1" objects="1" scenarios="1"/>
  <mergeCells count="19">
    <mergeCell ref="B3:G3"/>
    <mergeCell ref="H3:M3"/>
    <mergeCell ref="B1:C2"/>
    <mergeCell ref="D2:L2"/>
    <mergeCell ref="B37:N37"/>
    <mergeCell ref="B36:K36"/>
    <mergeCell ref="A1:A3"/>
    <mergeCell ref="M4:M5"/>
    <mergeCell ref="N4:N5"/>
    <mergeCell ref="A4:A5"/>
    <mergeCell ref="B4:B5"/>
    <mergeCell ref="C4:C5"/>
    <mergeCell ref="D4:D5"/>
    <mergeCell ref="E4:E5"/>
    <mergeCell ref="F4:F5"/>
    <mergeCell ref="G4:G5"/>
    <mergeCell ref="H4:L4"/>
    <mergeCell ref="M1:N1"/>
    <mergeCell ref="D1:L1"/>
  </mergeCells>
  <hyperlinks>
    <hyperlink ref="N2" r:id="rId1" xr:uid="{00000000-0004-0000-0000-000000000000}"/>
    <hyperlink ref="M2" r:id="rId2" xr:uid="{00000000-0004-0000-0000-000001000000}"/>
  </hyperlinks>
  <pageMargins left="0" right="0" top="0" bottom="0" header="0" footer="0"/>
  <pageSetup paperSize="9" scale="55" fitToHeight="0" orientation="portrait" r:id="rId3"/>
  <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A1:AO31"/>
  <sheetViews>
    <sheetView workbookViewId="0">
      <pane xSplit="4" topLeftCell="E1" activePane="topRight" state="frozen"/>
      <selection pane="topRight" sqref="A1:XFD1048576"/>
    </sheetView>
  </sheetViews>
  <sheetFormatPr baseColWidth="10" defaultColWidth="11.5" defaultRowHeight="15"/>
  <cols>
    <col min="1" max="1" width="11.5" style="139"/>
    <col min="2" max="2" width="10" style="139" bestFit="1" customWidth="1"/>
    <col min="3" max="3" width="9.1640625" style="139" bestFit="1" customWidth="1"/>
    <col min="4" max="4" width="11.5" style="139"/>
    <col min="5" max="5" width="21.5" style="139" bestFit="1" customWidth="1"/>
    <col min="6" max="6" width="14.33203125" style="139" bestFit="1" customWidth="1"/>
    <col min="7" max="7" width="11.5" style="139"/>
    <col min="8" max="8" width="3.5" style="139" bestFit="1" customWidth="1"/>
    <col min="9" max="9" width="9.83203125" style="139" bestFit="1" customWidth="1"/>
    <col min="10" max="11" width="10.33203125" style="139" bestFit="1" customWidth="1"/>
    <col min="12" max="12" width="11.33203125" style="139" bestFit="1" customWidth="1"/>
    <col min="13" max="13" width="13.1640625" style="139" bestFit="1" customWidth="1"/>
    <col min="14" max="14" width="11.5" style="139"/>
    <col min="15" max="15" width="3.5" style="139" bestFit="1" customWidth="1"/>
    <col min="16" max="16" width="9.83203125" style="139" bestFit="1" customWidth="1"/>
    <col min="17" max="18" width="10.33203125" style="139" bestFit="1" customWidth="1"/>
    <col min="19" max="19" width="11.33203125" style="139" bestFit="1" customWidth="1"/>
    <col min="20" max="20" width="13.1640625" style="139" bestFit="1" customWidth="1"/>
    <col min="21" max="21" width="11.5" style="139"/>
    <col min="22" max="22" width="3.5" style="139" bestFit="1" customWidth="1"/>
    <col min="23" max="23" width="9.83203125" style="139" bestFit="1" customWidth="1"/>
    <col min="24" max="25" width="10.33203125" style="139" bestFit="1" customWidth="1"/>
    <col min="26" max="26" width="11.33203125" style="139" bestFit="1" customWidth="1"/>
    <col min="27" max="27" width="13.1640625" style="139" bestFit="1" customWidth="1"/>
    <col min="28" max="28" width="11.5" style="139"/>
    <col min="29" max="29" width="13.33203125" style="139" bestFit="1" customWidth="1"/>
    <col min="30" max="32" width="11.5" style="139"/>
    <col min="33" max="33" width="3.5" style="139" bestFit="1" customWidth="1"/>
    <col min="34" max="34" width="9.83203125" style="139" bestFit="1" customWidth="1"/>
    <col min="35" max="36" width="10.33203125" style="139" bestFit="1" customWidth="1"/>
    <col min="37" max="37" width="11.33203125" style="139" bestFit="1" customWidth="1"/>
    <col min="38" max="38" width="13.1640625" style="139" bestFit="1" customWidth="1"/>
    <col min="39" max="40" width="11.5" style="139"/>
    <col min="41" max="41" width="9.83203125" style="139" bestFit="1" customWidth="1"/>
    <col min="42" max="16384" width="11.5" style="139"/>
  </cols>
  <sheetData>
    <row r="1" spans="1:41">
      <c r="A1" s="137" t="s">
        <v>117</v>
      </c>
      <c r="B1" s="137" t="s">
        <v>118</v>
      </c>
      <c r="C1" s="137" t="s">
        <v>119</v>
      </c>
      <c r="D1" s="138" t="s">
        <v>120</v>
      </c>
      <c r="E1" s="137" t="s">
        <v>121</v>
      </c>
      <c r="F1" s="137" t="s">
        <v>122</v>
      </c>
      <c r="H1" s="140" t="s">
        <v>123</v>
      </c>
      <c r="I1" s="137" t="s">
        <v>25</v>
      </c>
      <c r="J1" s="137" t="s">
        <v>26</v>
      </c>
      <c r="K1" s="137" t="s">
        <v>27</v>
      </c>
      <c r="L1" s="137" t="s">
        <v>28</v>
      </c>
      <c r="M1" s="137" t="s">
        <v>24</v>
      </c>
      <c r="O1" s="140" t="s">
        <v>125</v>
      </c>
      <c r="P1" s="137" t="s">
        <v>25</v>
      </c>
      <c r="Q1" s="137" t="s">
        <v>26</v>
      </c>
      <c r="R1" s="137" t="s">
        <v>27</v>
      </c>
      <c r="S1" s="137" t="s">
        <v>28</v>
      </c>
      <c r="T1" s="137" t="s">
        <v>24</v>
      </c>
      <c r="V1" s="140" t="s">
        <v>126</v>
      </c>
      <c r="W1" s="137" t="s">
        <v>25</v>
      </c>
      <c r="X1" s="137" t="s">
        <v>26</v>
      </c>
      <c r="Y1" s="137" t="s">
        <v>27</v>
      </c>
      <c r="Z1" s="137" t="s">
        <v>28</v>
      </c>
      <c r="AA1" s="137" t="s">
        <v>24</v>
      </c>
      <c r="AC1" s="137" t="s">
        <v>75</v>
      </c>
      <c r="AD1" s="141">
        <v>45077</v>
      </c>
      <c r="AE1" s="141">
        <v>45184</v>
      </c>
      <c r="AG1" s="140" t="s">
        <v>132</v>
      </c>
      <c r="AH1" s="137" t="s">
        <v>25</v>
      </c>
      <c r="AI1" s="137" t="s">
        <v>26</v>
      </c>
      <c r="AJ1" s="137" t="s">
        <v>27</v>
      </c>
      <c r="AK1" s="137" t="s">
        <v>28</v>
      </c>
      <c r="AL1" s="137" t="s">
        <v>24</v>
      </c>
      <c r="AN1" s="137" t="s">
        <v>76</v>
      </c>
      <c r="AO1" s="137" t="s">
        <v>133</v>
      </c>
    </row>
    <row r="2" spans="1:41">
      <c r="A2" s="142" t="s">
        <v>93</v>
      </c>
      <c r="B2" s="142">
        <v>35.840000000000003</v>
      </c>
      <c r="C2" s="142">
        <f>B2*Настройки!$B$1</f>
        <v>516.09600000000012</v>
      </c>
      <c r="D2" s="143">
        <v>2.2000000000000002</v>
      </c>
      <c r="E2" s="142">
        <f>C2*D2</f>
        <v>1135.4112000000005</v>
      </c>
      <c r="F2" s="142">
        <f>ROUND(E2,0)</f>
        <v>1135</v>
      </c>
      <c r="H2" s="140"/>
      <c r="I2" s="142">
        <f t="shared" ref="I2:I29" si="0">F2</f>
        <v>1135</v>
      </c>
      <c r="J2" s="142">
        <f t="shared" ref="J2:M29" si="1">ROUND($I2/$I$31*J$31,0)</f>
        <v>1056</v>
      </c>
      <c r="K2" s="142">
        <f t="shared" si="1"/>
        <v>1027</v>
      </c>
      <c r="L2" s="142">
        <f t="shared" si="1"/>
        <v>999</v>
      </c>
      <c r="M2" s="142">
        <f t="shared" si="1"/>
        <v>970</v>
      </c>
      <c r="O2" s="140"/>
      <c r="P2" s="142">
        <f>ROUND(I2*0.9,0)</f>
        <v>1022</v>
      </c>
      <c r="Q2" s="142">
        <f t="shared" ref="Q2:T17" si="2">ROUND(J2*0.9,0)</f>
        <v>950</v>
      </c>
      <c r="R2" s="142">
        <f t="shared" si="2"/>
        <v>924</v>
      </c>
      <c r="S2" s="142">
        <f t="shared" si="2"/>
        <v>899</v>
      </c>
      <c r="T2" s="142">
        <f t="shared" si="2"/>
        <v>873</v>
      </c>
      <c r="V2" s="140"/>
      <c r="W2" s="142">
        <f>ROUND(I2*0.85,0)</f>
        <v>965</v>
      </c>
      <c r="X2" s="142">
        <f t="shared" ref="X2:AA17" si="3">ROUND(J2*0.85,0)</f>
        <v>898</v>
      </c>
      <c r="Y2" s="142">
        <f t="shared" si="3"/>
        <v>873</v>
      </c>
      <c r="Z2" s="142">
        <f t="shared" si="3"/>
        <v>849</v>
      </c>
      <c r="AA2" s="142">
        <f t="shared" si="3"/>
        <v>825</v>
      </c>
      <c r="AC2" s="144">
        <f ca="1">TODAY()</f>
        <v>45145</v>
      </c>
      <c r="AD2" s="144">
        <f>DATE(2023,5,31)</f>
        <v>45077</v>
      </c>
      <c r="AE2" s="144">
        <f>DATE(2023,9,15)</f>
        <v>45184</v>
      </c>
      <c r="AG2" s="140"/>
      <c r="AH2" s="142">
        <f>IF($AC$5&lt;$AD$2,W2,(IF($AC$5&lt;$AE$2,P2,I2)))</f>
        <v>1022</v>
      </c>
      <c r="AI2" s="142">
        <f t="shared" ref="AI2:AL2" si="4">IF($AC$5&lt;$AD$2,X2,(IF($AC$5&lt;$AE$2,Q2,J2)))</f>
        <v>950</v>
      </c>
      <c r="AJ2" s="142">
        <f t="shared" si="4"/>
        <v>924</v>
      </c>
      <c r="AK2" s="142">
        <f t="shared" si="4"/>
        <v>899</v>
      </c>
      <c r="AL2" s="142">
        <f t="shared" si="4"/>
        <v>873</v>
      </c>
      <c r="AN2" s="142">
        <v>0</v>
      </c>
      <c r="AO2" s="144">
        <f>IF($AN$31&lt;$AC$7,AH2*AN2,(IF($AN$31&lt;=$AC$8,AI2*AN2,(IF($AN$31&lt;=$AC$9,AJ2*AN2,(IF($AN$31&lt;=$AC$10,AK2*AN2,AL2*AN2)))))))</f>
        <v>0</v>
      </c>
    </row>
    <row r="3" spans="1:41">
      <c r="A3" s="142" t="s">
        <v>94</v>
      </c>
      <c r="B3" s="142">
        <v>35.840000000000003</v>
      </c>
      <c r="C3" s="142">
        <f>B3*Настройки!$B$1</f>
        <v>516.09600000000012</v>
      </c>
      <c r="D3" s="143">
        <v>2.2000000000000002</v>
      </c>
      <c r="E3" s="142">
        <f t="shared" ref="E3:E30" si="5">C3*D3</f>
        <v>1135.4112000000005</v>
      </c>
      <c r="F3" s="142">
        <f t="shared" ref="F3:F30" si="6">ROUND(E3,0)</f>
        <v>1135</v>
      </c>
      <c r="H3" s="140"/>
      <c r="I3" s="142">
        <f t="shared" si="0"/>
        <v>1135</v>
      </c>
      <c r="J3" s="142">
        <f t="shared" si="1"/>
        <v>1056</v>
      </c>
      <c r="K3" s="142">
        <f t="shared" si="1"/>
        <v>1027</v>
      </c>
      <c r="L3" s="142">
        <f t="shared" si="1"/>
        <v>999</v>
      </c>
      <c r="M3" s="142">
        <f t="shared" si="1"/>
        <v>970</v>
      </c>
      <c r="O3" s="140"/>
      <c r="P3" s="142">
        <f t="shared" ref="P3:P30" si="7">ROUND(I3*0.9,0)</f>
        <v>1022</v>
      </c>
      <c r="Q3" s="142">
        <f t="shared" si="2"/>
        <v>950</v>
      </c>
      <c r="R3" s="142">
        <f t="shared" si="2"/>
        <v>924</v>
      </c>
      <c r="S3" s="142">
        <f t="shared" si="2"/>
        <v>899</v>
      </c>
      <c r="T3" s="142">
        <f t="shared" si="2"/>
        <v>873</v>
      </c>
      <c r="V3" s="140"/>
      <c r="W3" s="142">
        <f t="shared" ref="W3:W30" si="8">ROUND(I3*0.85,0)</f>
        <v>965</v>
      </c>
      <c r="X3" s="142">
        <f t="shared" si="3"/>
        <v>898</v>
      </c>
      <c r="Y3" s="142">
        <f t="shared" si="3"/>
        <v>873</v>
      </c>
      <c r="Z3" s="142">
        <f t="shared" si="3"/>
        <v>849</v>
      </c>
      <c r="AA3" s="142">
        <f t="shared" si="3"/>
        <v>825</v>
      </c>
      <c r="AG3" s="140"/>
      <c r="AH3" s="142">
        <f t="shared" ref="AH3:AH30" si="9">IF($AC$5&lt;$AD$2,W3,(IF($AC$5&lt;$AE$2,P3,I3)))</f>
        <v>1022</v>
      </c>
      <c r="AI3" s="142">
        <f t="shared" ref="AI3:AI30" si="10">IF($AC$5&lt;$AD$2,X3,(IF($AC$5&lt;$AE$2,Q3,J3)))</f>
        <v>950</v>
      </c>
      <c r="AJ3" s="142">
        <f t="shared" ref="AJ3:AJ30" si="11">IF($AC$5&lt;$AD$2,Y3,(IF($AC$5&lt;$AE$2,R3,K3)))</f>
        <v>924</v>
      </c>
      <c r="AK3" s="142">
        <f t="shared" ref="AK3:AK30" si="12">IF($AC$5&lt;$AD$2,Z3,(IF($AC$5&lt;$AE$2,S3,L3)))</f>
        <v>899</v>
      </c>
      <c r="AL3" s="142">
        <f t="shared" ref="AL3:AL30" si="13">IF($AC$5&lt;$AD$2,AA3,(IF($AC$5&lt;$AE$2,T3,M3)))</f>
        <v>873</v>
      </c>
      <c r="AN3" s="142">
        <v>0</v>
      </c>
      <c r="AO3" s="144">
        <f t="shared" ref="AO3:AO30" si="14">IF($AN$31&lt;$AC$7,AH3*AN3,(IF($AN$31&lt;=$AC$8,AI3*AN3,(IF($AN$31&lt;=$AC$9,AJ3*AN3,(IF($AN$31&lt;=$AC$10,AK3*AN3,AL3*AN3)))))))</f>
        <v>0</v>
      </c>
    </row>
    <row r="4" spans="1:41">
      <c r="A4" s="142" t="s">
        <v>81</v>
      </c>
      <c r="B4" s="142">
        <v>34.299999999999997</v>
      </c>
      <c r="C4" s="142">
        <f>B4*Настройки!$B$1</f>
        <v>493.91999999999996</v>
      </c>
      <c r="D4" s="143">
        <v>2.2000000000000002</v>
      </c>
      <c r="E4" s="142">
        <f t="shared" si="5"/>
        <v>1086.624</v>
      </c>
      <c r="F4" s="142">
        <f t="shared" si="6"/>
        <v>1087</v>
      </c>
      <c r="H4" s="140"/>
      <c r="I4" s="142">
        <f t="shared" si="0"/>
        <v>1087</v>
      </c>
      <c r="J4" s="142">
        <f t="shared" si="1"/>
        <v>1011</v>
      </c>
      <c r="K4" s="142">
        <f t="shared" si="1"/>
        <v>984</v>
      </c>
      <c r="L4" s="142">
        <f t="shared" si="1"/>
        <v>957</v>
      </c>
      <c r="M4" s="142">
        <f t="shared" si="1"/>
        <v>929</v>
      </c>
      <c r="O4" s="140"/>
      <c r="P4" s="142">
        <f t="shared" si="7"/>
        <v>978</v>
      </c>
      <c r="Q4" s="142">
        <f t="shared" si="2"/>
        <v>910</v>
      </c>
      <c r="R4" s="142">
        <f t="shared" si="2"/>
        <v>886</v>
      </c>
      <c r="S4" s="142">
        <f t="shared" si="2"/>
        <v>861</v>
      </c>
      <c r="T4" s="142">
        <f t="shared" si="2"/>
        <v>836</v>
      </c>
      <c r="V4" s="140"/>
      <c r="W4" s="142">
        <f t="shared" si="8"/>
        <v>924</v>
      </c>
      <c r="X4" s="142">
        <f t="shared" si="3"/>
        <v>859</v>
      </c>
      <c r="Y4" s="142">
        <f t="shared" si="3"/>
        <v>836</v>
      </c>
      <c r="Z4" s="142">
        <f t="shared" si="3"/>
        <v>813</v>
      </c>
      <c r="AA4" s="142">
        <f t="shared" si="3"/>
        <v>790</v>
      </c>
      <c r="AC4" s="137" t="s">
        <v>131</v>
      </c>
      <c r="AG4" s="140"/>
      <c r="AH4" s="142">
        <f t="shared" si="9"/>
        <v>978</v>
      </c>
      <c r="AI4" s="142">
        <f t="shared" si="10"/>
        <v>910</v>
      </c>
      <c r="AJ4" s="142">
        <f t="shared" si="11"/>
        <v>886</v>
      </c>
      <c r="AK4" s="142">
        <f t="shared" si="12"/>
        <v>861</v>
      </c>
      <c r="AL4" s="142">
        <f t="shared" si="13"/>
        <v>836</v>
      </c>
      <c r="AN4" s="142">
        <f>'Прайс-лист'!M9</f>
        <v>0</v>
      </c>
      <c r="AO4" s="144">
        <f t="shared" si="14"/>
        <v>0</v>
      </c>
    </row>
    <row r="5" spans="1:41">
      <c r="A5" s="142" t="s">
        <v>95</v>
      </c>
      <c r="B5" s="142">
        <v>37.520000000000003</v>
      </c>
      <c r="C5" s="142">
        <f>B5*Настройки!$B$1</f>
        <v>540.28800000000001</v>
      </c>
      <c r="D5" s="143">
        <v>2.2000000000000002</v>
      </c>
      <c r="E5" s="142">
        <f t="shared" si="5"/>
        <v>1188.6336000000001</v>
      </c>
      <c r="F5" s="142">
        <f t="shared" si="6"/>
        <v>1189</v>
      </c>
      <c r="H5" s="140"/>
      <c r="I5" s="142">
        <f t="shared" si="0"/>
        <v>1189</v>
      </c>
      <c r="J5" s="142">
        <f t="shared" si="1"/>
        <v>1106</v>
      </c>
      <c r="K5" s="142">
        <f t="shared" si="1"/>
        <v>1076</v>
      </c>
      <c r="L5" s="142">
        <f t="shared" si="1"/>
        <v>1046</v>
      </c>
      <c r="M5" s="142">
        <f t="shared" si="1"/>
        <v>1017</v>
      </c>
      <c r="O5" s="140"/>
      <c r="P5" s="142">
        <f t="shared" si="7"/>
        <v>1070</v>
      </c>
      <c r="Q5" s="142">
        <f t="shared" si="2"/>
        <v>995</v>
      </c>
      <c r="R5" s="142">
        <f t="shared" si="2"/>
        <v>968</v>
      </c>
      <c r="S5" s="142">
        <f t="shared" si="2"/>
        <v>941</v>
      </c>
      <c r="T5" s="142">
        <f t="shared" si="2"/>
        <v>915</v>
      </c>
      <c r="V5" s="140"/>
      <c r="W5" s="142">
        <f t="shared" si="8"/>
        <v>1011</v>
      </c>
      <c r="X5" s="142">
        <f t="shared" si="3"/>
        <v>940</v>
      </c>
      <c r="Y5" s="142">
        <f t="shared" si="3"/>
        <v>915</v>
      </c>
      <c r="Z5" s="142">
        <f t="shared" si="3"/>
        <v>889</v>
      </c>
      <c r="AA5" s="142">
        <f t="shared" si="3"/>
        <v>864</v>
      </c>
      <c r="AC5" s="144">
        <f>'Прайс-лист'!N3</f>
        <v>45145</v>
      </c>
      <c r="AG5" s="140"/>
      <c r="AH5" s="142">
        <f t="shared" si="9"/>
        <v>1070</v>
      </c>
      <c r="AI5" s="142">
        <f t="shared" si="10"/>
        <v>995</v>
      </c>
      <c r="AJ5" s="142">
        <f t="shared" si="11"/>
        <v>968</v>
      </c>
      <c r="AK5" s="142">
        <f t="shared" si="12"/>
        <v>941</v>
      </c>
      <c r="AL5" s="142">
        <f t="shared" si="13"/>
        <v>915</v>
      </c>
      <c r="AN5" s="142">
        <f>'Прайс-лист'!M10</f>
        <v>0</v>
      </c>
      <c r="AO5" s="144">
        <f t="shared" si="14"/>
        <v>0</v>
      </c>
    </row>
    <row r="6" spans="1:41">
      <c r="A6" s="142" t="s">
        <v>96</v>
      </c>
      <c r="B6" s="142">
        <v>37.520000000000003</v>
      </c>
      <c r="C6" s="142">
        <f>B6*Настройки!$B$1</f>
        <v>540.28800000000001</v>
      </c>
      <c r="D6" s="143">
        <v>2.2000000000000002</v>
      </c>
      <c r="E6" s="142">
        <f t="shared" si="5"/>
        <v>1188.6336000000001</v>
      </c>
      <c r="F6" s="142">
        <f t="shared" si="6"/>
        <v>1189</v>
      </c>
      <c r="H6" s="140"/>
      <c r="I6" s="142">
        <f t="shared" si="0"/>
        <v>1189</v>
      </c>
      <c r="J6" s="142">
        <f t="shared" si="1"/>
        <v>1106</v>
      </c>
      <c r="K6" s="142">
        <f t="shared" si="1"/>
        <v>1076</v>
      </c>
      <c r="L6" s="142">
        <f t="shared" si="1"/>
        <v>1046</v>
      </c>
      <c r="M6" s="142">
        <f t="shared" si="1"/>
        <v>1017</v>
      </c>
      <c r="O6" s="140"/>
      <c r="P6" s="142">
        <f t="shared" si="7"/>
        <v>1070</v>
      </c>
      <c r="Q6" s="142">
        <f t="shared" si="2"/>
        <v>995</v>
      </c>
      <c r="R6" s="142">
        <f t="shared" si="2"/>
        <v>968</v>
      </c>
      <c r="S6" s="142">
        <f t="shared" si="2"/>
        <v>941</v>
      </c>
      <c r="T6" s="142">
        <f t="shared" si="2"/>
        <v>915</v>
      </c>
      <c r="V6" s="140"/>
      <c r="W6" s="142">
        <f t="shared" si="8"/>
        <v>1011</v>
      </c>
      <c r="X6" s="142">
        <f t="shared" si="3"/>
        <v>940</v>
      </c>
      <c r="Y6" s="142">
        <f t="shared" si="3"/>
        <v>915</v>
      </c>
      <c r="Z6" s="142">
        <f t="shared" si="3"/>
        <v>889</v>
      </c>
      <c r="AA6" s="142">
        <f t="shared" si="3"/>
        <v>864</v>
      </c>
      <c r="AG6" s="140"/>
      <c r="AH6" s="142">
        <f t="shared" si="9"/>
        <v>1070</v>
      </c>
      <c r="AI6" s="142">
        <f t="shared" si="10"/>
        <v>995</v>
      </c>
      <c r="AJ6" s="142">
        <f t="shared" si="11"/>
        <v>968</v>
      </c>
      <c r="AK6" s="142">
        <f t="shared" si="12"/>
        <v>941</v>
      </c>
      <c r="AL6" s="142">
        <f t="shared" si="13"/>
        <v>915</v>
      </c>
      <c r="AN6" s="142">
        <f>'Прайс-лист'!M11</f>
        <v>0</v>
      </c>
      <c r="AO6" s="144">
        <f t="shared" si="14"/>
        <v>0</v>
      </c>
    </row>
    <row r="7" spans="1:41">
      <c r="A7" s="142" t="s">
        <v>84</v>
      </c>
      <c r="B7" s="142">
        <v>38.5</v>
      </c>
      <c r="C7" s="142">
        <f>B7*Настройки!$B$1</f>
        <v>554.4</v>
      </c>
      <c r="D7" s="143">
        <v>2.2000000000000002</v>
      </c>
      <c r="E7" s="142">
        <f t="shared" si="5"/>
        <v>1219.68</v>
      </c>
      <c r="F7" s="142">
        <f t="shared" si="6"/>
        <v>1220</v>
      </c>
      <c r="H7" s="140"/>
      <c r="I7" s="142">
        <f t="shared" si="0"/>
        <v>1220</v>
      </c>
      <c r="J7" s="142">
        <f t="shared" si="1"/>
        <v>1135</v>
      </c>
      <c r="K7" s="142">
        <f t="shared" si="1"/>
        <v>1104</v>
      </c>
      <c r="L7" s="142">
        <f t="shared" si="1"/>
        <v>1074</v>
      </c>
      <c r="M7" s="142">
        <f t="shared" si="1"/>
        <v>1043</v>
      </c>
      <c r="O7" s="140"/>
      <c r="P7" s="142">
        <f t="shared" si="7"/>
        <v>1098</v>
      </c>
      <c r="Q7" s="142">
        <f t="shared" si="2"/>
        <v>1022</v>
      </c>
      <c r="R7" s="142">
        <f t="shared" si="2"/>
        <v>994</v>
      </c>
      <c r="S7" s="142">
        <f t="shared" si="2"/>
        <v>967</v>
      </c>
      <c r="T7" s="142">
        <f t="shared" si="2"/>
        <v>939</v>
      </c>
      <c r="V7" s="140"/>
      <c r="W7" s="142">
        <f t="shared" si="8"/>
        <v>1037</v>
      </c>
      <c r="X7" s="142">
        <f t="shared" si="3"/>
        <v>965</v>
      </c>
      <c r="Y7" s="142">
        <f t="shared" si="3"/>
        <v>938</v>
      </c>
      <c r="Z7" s="142">
        <f t="shared" si="3"/>
        <v>913</v>
      </c>
      <c r="AA7" s="142">
        <f t="shared" si="3"/>
        <v>887</v>
      </c>
      <c r="AC7" s="142">
        <v>100</v>
      </c>
      <c r="AG7" s="140"/>
      <c r="AH7" s="142">
        <f t="shared" si="9"/>
        <v>1098</v>
      </c>
      <c r="AI7" s="142">
        <f t="shared" si="10"/>
        <v>1022</v>
      </c>
      <c r="AJ7" s="142">
        <f t="shared" si="11"/>
        <v>994</v>
      </c>
      <c r="AK7" s="142">
        <f t="shared" si="12"/>
        <v>967</v>
      </c>
      <c r="AL7" s="142">
        <f t="shared" si="13"/>
        <v>939</v>
      </c>
      <c r="AN7" s="142">
        <f>'Прайс-лист'!M12</f>
        <v>0</v>
      </c>
      <c r="AO7" s="144">
        <f t="shared" si="14"/>
        <v>0</v>
      </c>
    </row>
    <row r="8" spans="1:41">
      <c r="A8" s="142" t="s">
        <v>85</v>
      </c>
      <c r="B8" s="142">
        <v>33.32</v>
      </c>
      <c r="C8" s="142">
        <f>B8*Настройки!$B$1</f>
        <v>479.80799999999999</v>
      </c>
      <c r="D8" s="143">
        <v>2.2000000000000002</v>
      </c>
      <c r="E8" s="142">
        <f t="shared" si="5"/>
        <v>1055.5776000000001</v>
      </c>
      <c r="F8" s="142">
        <f t="shared" si="6"/>
        <v>1056</v>
      </c>
      <c r="H8" s="140"/>
      <c r="I8" s="142">
        <f t="shared" si="0"/>
        <v>1056</v>
      </c>
      <c r="J8" s="142">
        <f t="shared" si="1"/>
        <v>982</v>
      </c>
      <c r="K8" s="142">
        <f t="shared" si="1"/>
        <v>956</v>
      </c>
      <c r="L8" s="142">
        <f t="shared" si="1"/>
        <v>929</v>
      </c>
      <c r="M8" s="142">
        <f t="shared" si="1"/>
        <v>903</v>
      </c>
      <c r="O8" s="140"/>
      <c r="P8" s="142">
        <f t="shared" si="7"/>
        <v>950</v>
      </c>
      <c r="Q8" s="142">
        <f t="shared" si="2"/>
        <v>884</v>
      </c>
      <c r="R8" s="142">
        <f t="shared" si="2"/>
        <v>860</v>
      </c>
      <c r="S8" s="142">
        <f t="shared" si="2"/>
        <v>836</v>
      </c>
      <c r="T8" s="142">
        <f t="shared" si="2"/>
        <v>813</v>
      </c>
      <c r="V8" s="140"/>
      <c r="W8" s="142">
        <f t="shared" si="8"/>
        <v>898</v>
      </c>
      <c r="X8" s="142">
        <f t="shared" si="3"/>
        <v>835</v>
      </c>
      <c r="Y8" s="142">
        <f t="shared" si="3"/>
        <v>813</v>
      </c>
      <c r="Z8" s="142">
        <f t="shared" si="3"/>
        <v>790</v>
      </c>
      <c r="AA8" s="142">
        <f t="shared" si="3"/>
        <v>768</v>
      </c>
      <c r="AC8" s="142">
        <v>300</v>
      </c>
      <c r="AG8" s="140"/>
      <c r="AH8" s="142">
        <f t="shared" si="9"/>
        <v>950</v>
      </c>
      <c r="AI8" s="142">
        <f t="shared" si="10"/>
        <v>884</v>
      </c>
      <c r="AJ8" s="142">
        <f t="shared" si="11"/>
        <v>860</v>
      </c>
      <c r="AK8" s="142">
        <f t="shared" si="12"/>
        <v>836</v>
      </c>
      <c r="AL8" s="142">
        <f t="shared" si="13"/>
        <v>813</v>
      </c>
      <c r="AN8" s="142">
        <f>'Прайс-лист'!M13</f>
        <v>0</v>
      </c>
      <c r="AO8" s="144">
        <f t="shared" si="14"/>
        <v>0</v>
      </c>
    </row>
    <row r="9" spans="1:41">
      <c r="A9" s="142" t="s">
        <v>89</v>
      </c>
      <c r="B9" s="142">
        <v>33.04</v>
      </c>
      <c r="C9" s="142">
        <f>B9*Настройки!$B$1</f>
        <v>475.77600000000001</v>
      </c>
      <c r="D9" s="143">
        <v>2.2000000000000002</v>
      </c>
      <c r="E9" s="142">
        <f t="shared" si="5"/>
        <v>1046.7072000000001</v>
      </c>
      <c r="F9" s="142">
        <f t="shared" si="6"/>
        <v>1047</v>
      </c>
      <c r="H9" s="140"/>
      <c r="I9" s="142">
        <f t="shared" si="0"/>
        <v>1047</v>
      </c>
      <c r="J9" s="142">
        <f t="shared" si="1"/>
        <v>974</v>
      </c>
      <c r="K9" s="142">
        <f t="shared" si="1"/>
        <v>948</v>
      </c>
      <c r="L9" s="142">
        <f t="shared" si="1"/>
        <v>921</v>
      </c>
      <c r="M9" s="142">
        <f t="shared" si="1"/>
        <v>895</v>
      </c>
      <c r="O9" s="140"/>
      <c r="P9" s="142">
        <f t="shared" si="7"/>
        <v>942</v>
      </c>
      <c r="Q9" s="142">
        <f t="shared" si="2"/>
        <v>877</v>
      </c>
      <c r="R9" s="142">
        <f t="shared" si="2"/>
        <v>853</v>
      </c>
      <c r="S9" s="142">
        <f t="shared" si="2"/>
        <v>829</v>
      </c>
      <c r="T9" s="142">
        <f t="shared" si="2"/>
        <v>806</v>
      </c>
      <c r="V9" s="140"/>
      <c r="W9" s="142">
        <f t="shared" si="8"/>
        <v>890</v>
      </c>
      <c r="X9" s="142">
        <f t="shared" si="3"/>
        <v>828</v>
      </c>
      <c r="Y9" s="142">
        <f t="shared" si="3"/>
        <v>806</v>
      </c>
      <c r="Z9" s="142">
        <f t="shared" si="3"/>
        <v>783</v>
      </c>
      <c r="AA9" s="142">
        <f t="shared" si="3"/>
        <v>761</v>
      </c>
      <c r="AC9" s="142">
        <v>700</v>
      </c>
      <c r="AG9" s="140"/>
      <c r="AH9" s="142">
        <f t="shared" si="9"/>
        <v>942</v>
      </c>
      <c r="AI9" s="142">
        <f t="shared" si="10"/>
        <v>877</v>
      </c>
      <c r="AJ9" s="142">
        <f t="shared" si="11"/>
        <v>853</v>
      </c>
      <c r="AK9" s="142">
        <f t="shared" si="12"/>
        <v>829</v>
      </c>
      <c r="AL9" s="142">
        <f t="shared" si="13"/>
        <v>806</v>
      </c>
      <c r="AN9" s="142">
        <f>'Прайс-лист'!M14</f>
        <v>0</v>
      </c>
      <c r="AO9" s="144">
        <f t="shared" si="14"/>
        <v>0</v>
      </c>
    </row>
    <row r="10" spans="1:41">
      <c r="A10" s="142" t="s">
        <v>90</v>
      </c>
      <c r="B10" s="142">
        <v>33.04</v>
      </c>
      <c r="C10" s="142">
        <f>B10*Настройки!$B$1</f>
        <v>475.77600000000001</v>
      </c>
      <c r="D10" s="143">
        <v>2.2000000000000002</v>
      </c>
      <c r="E10" s="142">
        <f t="shared" si="5"/>
        <v>1046.7072000000001</v>
      </c>
      <c r="F10" s="142">
        <f t="shared" si="6"/>
        <v>1047</v>
      </c>
      <c r="H10" s="140"/>
      <c r="I10" s="142">
        <f t="shared" si="0"/>
        <v>1047</v>
      </c>
      <c r="J10" s="142">
        <f t="shared" si="1"/>
        <v>974</v>
      </c>
      <c r="K10" s="142">
        <f t="shared" si="1"/>
        <v>948</v>
      </c>
      <c r="L10" s="142">
        <f t="shared" si="1"/>
        <v>921</v>
      </c>
      <c r="M10" s="142">
        <f t="shared" si="1"/>
        <v>895</v>
      </c>
      <c r="O10" s="140"/>
      <c r="P10" s="142">
        <f t="shared" si="7"/>
        <v>942</v>
      </c>
      <c r="Q10" s="142">
        <f t="shared" si="2"/>
        <v>877</v>
      </c>
      <c r="R10" s="142">
        <f t="shared" si="2"/>
        <v>853</v>
      </c>
      <c r="S10" s="142">
        <f t="shared" si="2"/>
        <v>829</v>
      </c>
      <c r="T10" s="142">
        <f t="shared" si="2"/>
        <v>806</v>
      </c>
      <c r="V10" s="140"/>
      <c r="W10" s="142">
        <f t="shared" si="8"/>
        <v>890</v>
      </c>
      <c r="X10" s="142">
        <f t="shared" si="3"/>
        <v>828</v>
      </c>
      <c r="Y10" s="142">
        <f t="shared" si="3"/>
        <v>806</v>
      </c>
      <c r="Z10" s="142">
        <f t="shared" si="3"/>
        <v>783</v>
      </c>
      <c r="AA10" s="142">
        <f t="shared" si="3"/>
        <v>761</v>
      </c>
      <c r="AC10" s="142">
        <v>1000</v>
      </c>
      <c r="AG10" s="140"/>
      <c r="AH10" s="142">
        <f t="shared" si="9"/>
        <v>942</v>
      </c>
      <c r="AI10" s="142">
        <f t="shared" si="10"/>
        <v>877</v>
      </c>
      <c r="AJ10" s="142">
        <f t="shared" si="11"/>
        <v>853</v>
      </c>
      <c r="AK10" s="142">
        <f t="shared" si="12"/>
        <v>829</v>
      </c>
      <c r="AL10" s="142">
        <f t="shared" si="13"/>
        <v>806</v>
      </c>
      <c r="AN10" s="142">
        <f>'Прайс-лист'!M15</f>
        <v>0</v>
      </c>
      <c r="AO10" s="144">
        <f t="shared" si="14"/>
        <v>0</v>
      </c>
    </row>
    <row r="11" spans="1:41">
      <c r="A11" s="142" t="s">
        <v>88</v>
      </c>
      <c r="B11" s="142">
        <v>35.700000000000003</v>
      </c>
      <c r="C11" s="142">
        <f>B11*Настройки!$B$1</f>
        <v>514.08000000000004</v>
      </c>
      <c r="D11" s="143">
        <v>2.2000000000000002</v>
      </c>
      <c r="E11" s="142">
        <f t="shared" si="5"/>
        <v>1130.9760000000001</v>
      </c>
      <c r="F11" s="142">
        <f t="shared" si="6"/>
        <v>1131</v>
      </c>
      <c r="H11" s="140"/>
      <c r="I11" s="142">
        <f t="shared" si="0"/>
        <v>1131</v>
      </c>
      <c r="J11" s="142">
        <f t="shared" si="1"/>
        <v>1052</v>
      </c>
      <c r="K11" s="142">
        <f t="shared" si="1"/>
        <v>1024</v>
      </c>
      <c r="L11" s="142">
        <f t="shared" si="1"/>
        <v>995</v>
      </c>
      <c r="M11" s="142">
        <f t="shared" si="1"/>
        <v>967</v>
      </c>
      <c r="O11" s="140"/>
      <c r="P11" s="142">
        <f t="shared" si="7"/>
        <v>1018</v>
      </c>
      <c r="Q11" s="142">
        <f t="shared" si="2"/>
        <v>947</v>
      </c>
      <c r="R11" s="142">
        <f t="shared" si="2"/>
        <v>922</v>
      </c>
      <c r="S11" s="142">
        <f t="shared" si="2"/>
        <v>896</v>
      </c>
      <c r="T11" s="142">
        <f t="shared" si="2"/>
        <v>870</v>
      </c>
      <c r="V11" s="140"/>
      <c r="W11" s="142">
        <f t="shared" si="8"/>
        <v>961</v>
      </c>
      <c r="X11" s="142">
        <f t="shared" si="3"/>
        <v>894</v>
      </c>
      <c r="Y11" s="142">
        <f t="shared" si="3"/>
        <v>870</v>
      </c>
      <c r="Z11" s="142">
        <f t="shared" si="3"/>
        <v>846</v>
      </c>
      <c r="AA11" s="142">
        <f t="shared" si="3"/>
        <v>822</v>
      </c>
      <c r="AG11" s="140"/>
      <c r="AH11" s="142">
        <f t="shared" si="9"/>
        <v>1018</v>
      </c>
      <c r="AI11" s="142">
        <f t="shared" si="10"/>
        <v>947</v>
      </c>
      <c r="AJ11" s="142">
        <f t="shared" si="11"/>
        <v>922</v>
      </c>
      <c r="AK11" s="142">
        <f t="shared" si="12"/>
        <v>896</v>
      </c>
      <c r="AL11" s="142">
        <f t="shared" si="13"/>
        <v>870</v>
      </c>
      <c r="AN11" s="142">
        <f>'Прайс-лист'!M16</f>
        <v>0</v>
      </c>
      <c r="AO11" s="144">
        <f t="shared" si="14"/>
        <v>0</v>
      </c>
    </row>
    <row r="12" spans="1:41">
      <c r="A12" s="142" t="s">
        <v>82</v>
      </c>
      <c r="B12" s="142">
        <v>36.4</v>
      </c>
      <c r="C12" s="142">
        <f>B12*Настройки!$B$1</f>
        <v>524.16</v>
      </c>
      <c r="D12" s="143">
        <v>2.2000000000000002</v>
      </c>
      <c r="E12" s="142">
        <f t="shared" si="5"/>
        <v>1153.152</v>
      </c>
      <c r="F12" s="142">
        <f t="shared" si="6"/>
        <v>1153</v>
      </c>
      <c r="H12" s="140"/>
      <c r="I12" s="142">
        <f t="shared" si="0"/>
        <v>1153</v>
      </c>
      <c r="J12" s="142">
        <f t="shared" si="1"/>
        <v>1072</v>
      </c>
      <c r="K12" s="142">
        <f t="shared" si="1"/>
        <v>1043</v>
      </c>
      <c r="L12" s="142">
        <f t="shared" si="1"/>
        <v>1015</v>
      </c>
      <c r="M12" s="142">
        <f t="shared" si="1"/>
        <v>986</v>
      </c>
      <c r="O12" s="140"/>
      <c r="P12" s="142">
        <f t="shared" si="7"/>
        <v>1038</v>
      </c>
      <c r="Q12" s="142">
        <f t="shared" si="2"/>
        <v>965</v>
      </c>
      <c r="R12" s="142">
        <f t="shared" si="2"/>
        <v>939</v>
      </c>
      <c r="S12" s="142">
        <f t="shared" si="2"/>
        <v>914</v>
      </c>
      <c r="T12" s="142">
        <f t="shared" si="2"/>
        <v>887</v>
      </c>
      <c r="V12" s="140"/>
      <c r="W12" s="142">
        <f t="shared" si="8"/>
        <v>980</v>
      </c>
      <c r="X12" s="142">
        <f t="shared" si="3"/>
        <v>911</v>
      </c>
      <c r="Y12" s="142">
        <f t="shared" si="3"/>
        <v>887</v>
      </c>
      <c r="Z12" s="142">
        <f t="shared" si="3"/>
        <v>863</v>
      </c>
      <c r="AA12" s="142">
        <f t="shared" si="3"/>
        <v>838</v>
      </c>
      <c r="AG12" s="140"/>
      <c r="AH12" s="142">
        <f t="shared" si="9"/>
        <v>1038</v>
      </c>
      <c r="AI12" s="142">
        <f t="shared" si="10"/>
        <v>965</v>
      </c>
      <c r="AJ12" s="142">
        <f t="shared" si="11"/>
        <v>939</v>
      </c>
      <c r="AK12" s="142">
        <f t="shared" si="12"/>
        <v>914</v>
      </c>
      <c r="AL12" s="142">
        <f t="shared" si="13"/>
        <v>887</v>
      </c>
      <c r="AN12" s="142">
        <f>'Прайс-лист'!M17</f>
        <v>0</v>
      </c>
      <c r="AO12" s="144">
        <f t="shared" si="14"/>
        <v>0</v>
      </c>
    </row>
    <row r="13" spans="1:41">
      <c r="A13" s="142" t="s">
        <v>86</v>
      </c>
      <c r="B13" s="142">
        <v>38.5</v>
      </c>
      <c r="C13" s="142">
        <f>B13*Настройки!$B$1</f>
        <v>554.4</v>
      </c>
      <c r="D13" s="143">
        <v>2.2000000000000002</v>
      </c>
      <c r="E13" s="142">
        <f t="shared" si="5"/>
        <v>1219.68</v>
      </c>
      <c r="F13" s="142">
        <f t="shared" si="6"/>
        <v>1220</v>
      </c>
      <c r="H13" s="140"/>
      <c r="I13" s="142">
        <f t="shared" si="0"/>
        <v>1220</v>
      </c>
      <c r="J13" s="142">
        <f t="shared" si="1"/>
        <v>1135</v>
      </c>
      <c r="K13" s="142">
        <f t="shared" si="1"/>
        <v>1104</v>
      </c>
      <c r="L13" s="142">
        <f t="shared" si="1"/>
        <v>1074</v>
      </c>
      <c r="M13" s="142">
        <f t="shared" si="1"/>
        <v>1043</v>
      </c>
      <c r="O13" s="140"/>
      <c r="P13" s="142">
        <f t="shared" si="7"/>
        <v>1098</v>
      </c>
      <c r="Q13" s="142">
        <f t="shared" si="2"/>
        <v>1022</v>
      </c>
      <c r="R13" s="142">
        <f t="shared" si="2"/>
        <v>994</v>
      </c>
      <c r="S13" s="142">
        <f t="shared" si="2"/>
        <v>967</v>
      </c>
      <c r="T13" s="142">
        <f t="shared" si="2"/>
        <v>939</v>
      </c>
      <c r="V13" s="140"/>
      <c r="W13" s="142">
        <f t="shared" si="8"/>
        <v>1037</v>
      </c>
      <c r="X13" s="142">
        <f t="shared" si="3"/>
        <v>965</v>
      </c>
      <c r="Y13" s="142">
        <f t="shared" si="3"/>
        <v>938</v>
      </c>
      <c r="Z13" s="142">
        <f t="shared" si="3"/>
        <v>913</v>
      </c>
      <c r="AA13" s="142">
        <f t="shared" si="3"/>
        <v>887</v>
      </c>
      <c r="AG13" s="140"/>
      <c r="AH13" s="142">
        <f t="shared" si="9"/>
        <v>1098</v>
      </c>
      <c r="AI13" s="142">
        <f t="shared" si="10"/>
        <v>1022</v>
      </c>
      <c r="AJ13" s="142">
        <f t="shared" si="11"/>
        <v>994</v>
      </c>
      <c r="AK13" s="142">
        <f t="shared" si="12"/>
        <v>967</v>
      </c>
      <c r="AL13" s="142">
        <f t="shared" si="13"/>
        <v>939</v>
      </c>
      <c r="AN13" s="142">
        <f>'Прайс-лист'!M18</f>
        <v>0</v>
      </c>
      <c r="AO13" s="144">
        <f t="shared" si="14"/>
        <v>0</v>
      </c>
    </row>
    <row r="14" spans="1:41">
      <c r="A14" s="142" t="s">
        <v>91</v>
      </c>
      <c r="B14" s="142">
        <v>37.520000000000003</v>
      </c>
      <c r="C14" s="142">
        <f>B14*Настройки!$B$1</f>
        <v>540.28800000000001</v>
      </c>
      <c r="D14" s="143">
        <v>2.2000000000000002</v>
      </c>
      <c r="E14" s="142">
        <f t="shared" si="5"/>
        <v>1188.6336000000001</v>
      </c>
      <c r="F14" s="142">
        <f t="shared" si="6"/>
        <v>1189</v>
      </c>
      <c r="H14" s="140"/>
      <c r="I14" s="142">
        <f t="shared" si="0"/>
        <v>1189</v>
      </c>
      <c r="J14" s="142">
        <f t="shared" si="1"/>
        <v>1106</v>
      </c>
      <c r="K14" s="142">
        <f t="shared" si="1"/>
        <v>1076</v>
      </c>
      <c r="L14" s="142">
        <f t="shared" si="1"/>
        <v>1046</v>
      </c>
      <c r="M14" s="142">
        <f t="shared" si="1"/>
        <v>1017</v>
      </c>
      <c r="O14" s="140"/>
      <c r="P14" s="142">
        <f t="shared" si="7"/>
        <v>1070</v>
      </c>
      <c r="Q14" s="142">
        <f t="shared" si="2"/>
        <v>995</v>
      </c>
      <c r="R14" s="142">
        <f t="shared" si="2"/>
        <v>968</v>
      </c>
      <c r="S14" s="142">
        <f t="shared" si="2"/>
        <v>941</v>
      </c>
      <c r="T14" s="142">
        <f t="shared" si="2"/>
        <v>915</v>
      </c>
      <c r="V14" s="140"/>
      <c r="W14" s="142">
        <f t="shared" si="8"/>
        <v>1011</v>
      </c>
      <c r="X14" s="142">
        <f t="shared" si="3"/>
        <v>940</v>
      </c>
      <c r="Y14" s="142">
        <f t="shared" si="3"/>
        <v>915</v>
      </c>
      <c r="Z14" s="142">
        <f t="shared" si="3"/>
        <v>889</v>
      </c>
      <c r="AA14" s="142">
        <f t="shared" si="3"/>
        <v>864</v>
      </c>
      <c r="AG14" s="140"/>
      <c r="AH14" s="142">
        <f t="shared" si="9"/>
        <v>1070</v>
      </c>
      <c r="AI14" s="142">
        <f t="shared" si="10"/>
        <v>995</v>
      </c>
      <c r="AJ14" s="142">
        <f t="shared" si="11"/>
        <v>968</v>
      </c>
      <c r="AK14" s="142">
        <f t="shared" si="12"/>
        <v>941</v>
      </c>
      <c r="AL14" s="142">
        <f t="shared" si="13"/>
        <v>915</v>
      </c>
      <c r="AN14" s="142">
        <f>'Прайс-лист'!M19</f>
        <v>0</v>
      </c>
      <c r="AO14" s="144">
        <f t="shared" si="14"/>
        <v>0</v>
      </c>
    </row>
    <row r="15" spans="1:41">
      <c r="A15" s="142" t="s">
        <v>92</v>
      </c>
      <c r="B15" s="142">
        <v>37.520000000000003</v>
      </c>
      <c r="C15" s="142">
        <f>B15*Настройки!$B$1</f>
        <v>540.28800000000001</v>
      </c>
      <c r="D15" s="143">
        <v>2.2000000000000002</v>
      </c>
      <c r="E15" s="142">
        <f t="shared" si="5"/>
        <v>1188.6336000000001</v>
      </c>
      <c r="F15" s="142">
        <f t="shared" si="6"/>
        <v>1189</v>
      </c>
      <c r="H15" s="140"/>
      <c r="I15" s="142">
        <f t="shared" si="0"/>
        <v>1189</v>
      </c>
      <c r="J15" s="142">
        <f t="shared" si="1"/>
        <v>1106</v>
      </c>
      <c r="K15" s="142">
        <f t="shared" si="1"/>
        <v>1076</v>
      </c>
      <c r="L15" s="142">
        <f t="shared" si="1"/>
        <v>1046</v>
      </c>
      <c r="M15" s="142">
        <f t="shared" si="1"/>
        <v>1017</v>
      </c>
      <c r="O15" s="140"/>
      <c r="P15" s="142">
        <f t="shared" si="7"/>
        <v>1070</v>
      </c>
      <c r="Q15" s="142">
        <f t="shared" si="2"/>
        <v>995</v>
      </c>
      <c r="R15" s="142">
        <f t="shared" si="2"/>
        <v>968</v>
      </c>
      <c r="S15" s="142">
        <f t="shared" si="2"/>
        <v>941</v>
      </c>
      <c r="T15" s="142">
        <f t="shared" si="2"/>
        <v>915</v>
      </c>
      <c r="V15" s="140"/>
      <c r="W15" s="142">
        <f t="shared" si="8"/>
        <v>1011</v>
      </c>
      <c r="X15" s="142">
        <f t="shared" si="3"/>
        <v>940</v>
      </c>
      <c r="Y15" s="142">
        <f t="shared" si="3"/>
        <v>915</v>
      </c>
      <c r="Z15" s="142">
        <f t="shared" si="3"/>
        <v>889</v>
      </c>
      <c r="AA15" s="142">
        <f t="shared" si="3"/>
        <v>864</v>
      </c>
      <c r="AG15" s="140"/>
      <c r="AH15" s="142">
        <f t="shared" si="9"/>
        <v>1070</v>
      </c>
      <c r="AI15" s="142">
        <f t="shared" si="10"/>
        <v>995</v>
      </c>
      <c r="AJ15" s="142">
        <f t="shared" si="11"/>
        <v>968</v>
      </c>
      <c r="AK15" s="142">
        <f t="shared" si="12"/>
        <v>941</v>
      </c>
      <c r="AL15" s="142">
        <f t="shared" si="13"/>
        <v>915</v>
      </c>
      <c r="AN15" s="142">
        <f>'Прайс-лист'!M20</f>
        <v>0</v>
      </c>
      <c r="AO15" s="144">
        <f t="shared" si="14"/>
        <v>0</v>
      </c>
    </row>
    <row r="16" spans="1:41">
      <c r="A16" s="142" t="s">
        <v>80</v>
      </c>
      <c r="B16" s="142">
        <v>39.9</v>
      </c>
      <c r="C16" s="142">
        <f>B16*Настройки!$B$1</f>
        <v>574.55999999999995</v>
      </c>
      <c r="D16" s="143">
        <v>2.2000000000000002</v>
      </c>
      <c r="E16" s="142">
        <f t="shared" si="5"/>
        <v>1264.0319999999999</v>
      </c>
      <c r="F16" s="142">
        <f t="shared" si="6"/>
        <v>1264</v>
      </c>
      <c r="H16" s="140"/>
      <c r="I16" s="142">
        <f t="shared" si="0"/>
        <v>1264</v>
      </c>
      <c r="J16" s="142">
        <f t="shared" si="1"/>
        <v>1176</v>
      </c>
      <c r="K16" s="142">
        <f t="shared" si="1"/>
        <v>1144</v>
      </c>
      <c r="L16" s="142">
        <f t="shared" si="1"/>
        <v>1112</v>
      </c>
      <c r="M16" s="142">
        <f t="shared" si="1"/>
        <v>1081</v>
      </c>
      <c r="O16" s="140"/>
      <c r="P16" s="142">
        <f t="shared" si="7"/>
        <v>1138</v>
      </c>
      <c r="Q16" s="142">
        <f t="shared" si="2"/>
        <v>1058</v>
      </c>
      <c r="R16" s="142">
        <f t="shared" si="2"/>
        <v>1030</v>
      </c>
      <c r="S16" s="142">
        <f t="shared" si="2"/>
        <v>1001</v>
      </c>
      <c r="T16" s="142">
        <f t="shared" si="2"/>
        <v>973</v>
      </c>
      <c r="V16" s="140"/>
      <c r="W16" s="142">
        <f t="shared" si="8"/>
        <v>1074</v>
      </c>
      <c r="X16" s="142">
        <f t="shared" si="3"/>
        <v>1000</v>
      </c>
      <c r="Y16" s="142">
        <f t="shared" si="3"/>
        <v>972</v>
      </c>
      <c r="Z16" s="142">
        <f t="shared" si="3"/>
        <v>945</v>
      </c>
      <c r="AA16" s="142">
        <f t="shared" si="3"/>
        <v>919</v>
      </c>
      <c r="AG16" s="140"/>
      <c r="AH16" s="142">
        <f t="shared" si="9"/>
        <v>1138</v>
      </c>
      <c r="AI16" s="142">
        <f t="shared" si="10"/>
        <v>1058</v>
      </c>
      <c r="AJ16" s="142">
        <f t="shared" si="11"/>
        <v>1030</v>
      </c>
      <c r="AK16" s="142">
        <f t="shared" si="12"/>
        <v>1001</v>
      </c>
      <c r="AL16" s="142">
        <f t="shared" si="13"/>
        <v>973</v>
      </c>
      <c r="AN16" s="142">
        <f>'Прайс-лист'!M21</f>
        <v>0</v>
      </c>
      <c r="AO16" s="144">
        <f t="shared" si="14"/>
        <v>0</v>
      </c>
    </row>
    <row r="17" spans="1:41">
      <c r="A17" s="142" t="s">
        <v>87</v>
      </c>
      <c r="B17" s="142">
        <v>37.1</v>
      </c>
      <c r="C17" s="142">
        <f>B17*Настройки!$B$1</f>
        <v>534.24</v>
      </c>
      <c r="D17" s="143">
        <v>2.2000000000000002</v>
      </c>
      <c r="E17" s="142">
        <f t="shared" si="5"/>
        <v>1175.3280000000002</v>
      </c>
      <c r="F17" s="142">
        <f t="shared" si="6"/>
        <v>1175</v>
      </c>
      <c r="H17" s="140"/>
      <c r="I17" s="142">
        <f t="shared" si="0"/>
        <v>1175</v>
      </c>
      <c r="J17" s="142">
        <f t="shared" si="1"/>
        <v>1093</v>
      </c>
      <c r="K17" s="142">
        <f t="shared" si="1"/>
        <v>1063</v>
      </c>
      <c r="L17" s="142">
        <f t="shared" si="1"/>
        <v>1034</v>
      </c>
      <c r="M17" s="142">
        <f t="shared" si="1"/>
        <v>1005</v>
      </c>
      <c r="O17" s="140"/>
      <c r="P17" s="142">
        <f t="shared" si="7"/>
        <v>1058</v>
      </c>
      <c r="Q17" s="142">
        <f t="shared" si="2"/>
        <v>984</v>
      </c>
      <c r="R17" s="142">
        <f t="shared" si="2"/>
        <v>957</v>
      </c>
      <c r="S17" s="142">
        <f t="shared" si="2"/>
        <v>931</v>
      </c>
      <c r="T17" s="142">
        <f t="shared" si="2"/>
        <v>905</v>
      </c>
      <c r="V17" s="140"/>
      <c r="W17" s="142">
        <f t="shared" si="8"/>
        <v>999</v>
      </c>
      <c r="X17" s="142">
        <f t="shared" si="3"/>
        <v>929</v>
      </c>
      <c r="Y17" s="142">
        <f t="shared" si="3"/>
        <v>904</v>
      </c>
      <c r="Z17" s="142">
        <f t="shared" si="3"/>
        <v>879</v>
      </c>
      <c r="AA17" s="142">
        <f t="shared" si="3"/>
        <v>854</v>
      </c>
      <c r="AG17" s="140"/>
      <c r="AH17" s="142">
        <f t="shared" si="9"/>
        <v>1058</v>
      </c>
      <c r="AI17" s="142">
        <f t="shared" si="10"/>
        <v>984</v>
      </c>
      <c r="AJ17" s="142">
        <f t="shared" si="11"/>
        <v>957</v>
      </c>
      <c r="AK17" s="142">
        <f t="shared" si="12"/>
        <v>931</v>
      </c>
      <c r="AL17" s="142">
        <f t="shared" si="13"/>
        <v>905</v>
      </c>
      <c r="AN17" s="142">
        <f>'Прайс-лист'!M22</f>
        <v>0</v>
      </c>
      <c r="AO17" s="144">
        <f t="shared" si="14"/>
        <v>0</v>
      </c>
    </row>
    <row r="18" spans="1:41">
      <c r="A18" s="142" t="s">
        <v>79</v>
      </c>
      <c r="B18" s="142">
        <v>38.5</v>
      </c>
      <c r="C18" s="142">
        <f>B18*Настройки!$B$1</f>
        <v>554.4</v>
      </c>
      <c r="D18" s="143">
        <v>2.2000000000000002</v>
      </c>
      <c r="E18" s="142">
        <f t="shared" si="5"/>
        <v>1219.68</v>
      </c>
      <c r="F18" s="142">
        <f t="shared" si="6"/>
        <v>1220</v>
      </c>
      <c r="H18" s="140"/>
      <c r="I18" s="142">
        <f t="shared" si="0"/>
        <v>1220</v>
      </c>
      <c r="J18" s="142">
        <f t="shared" si="1"/>
        <v>1135</v>
      </c>
      <c r="K18" s="142">
        <f t="shared" si="1"/>
        <v>1104</v>
      </c>
      <c r="L18" s="142">
        <f t="shared" si="1"/>
        <v>1074</v>
      </c>
      <c r="M18" s="142">
        <f t="shared" si="1"/>
        <v>1043</v>
      </c>
      <c r="O18" s="140"/>
      <c r="P18" s="142">
        <f t="shared" si="7"/>
        <v>1098</v>
      </c>
      <c r="Q18" s="142">
        <f t="shared" ref="Q18:Q30" si="15">ROUND(J18*0.9,0)</f>
        <v>1022</v>
      </c>
      <c r="R18" s="142">
        <f t="shared" ref="R18:R30" si="16">ROUND(K18*0.9,0)</f>
        <v>994</v>
      </c>
      <c r="S18" s="142">
        <f t="shared" ref="S18:S30" si="17">ROUND(L18*0.9,0)</f>
        <v>967</v>
      </c>
      <c r="T18" s="142">
        <f t="shared" ref="T18:T30" si="18">ROUND(M18*0.9,0)</f>
        <v>939</v>
      </c>
      <c r="V18" s="140"/>
      <c r="W18" s="142">
        <f t="shared" si="8"/>
        <v>1037</v>
      </c>
      <c r="X18" s="142">
        <f t="shared" ref="X18:X30" si="19">ROUND(J18*0.85,0)</f>
        <v>965</v>
      </c>
      <c r="Y18" s="142">
        <f t="shared" ref="Y18:Y30" si="20">ROUND(K18*0.85,0)</f>
        <v>938</v>
      </c>
      <c r="Z18" s="142">
        <f t="shared" ref="Z18:Z30" si="21">ROUND(L18*0.85,0)</f>
        <v>913</v>
      </c>
      <c r="AA18" s="142">
        <f t="shared" ref="AA18:AA30" si="22">ROUND(M18*0.85,0)</f>
        <v>887</v>
      </c>
      <c r="AG18" s="140"/>
      <c r="AH18" s="142">
        <f t="shared" si="9"/>
        <v>1098</v>
      </c>
      <c r="AI18" s="142">
        <f t="shared" si="10"/>
        <v>1022</v>
      </c>
      <c r="AJ18" s="142">
        <f t="shared" si="11"/>
        <v>994</v>
      </c>
      <c r="AK18" s="142">
        <f t="shared" si="12"/>
        <v>967</v>
      </c>
      <c r="AL18" s="142">
        <f t="shared" si="13"/>
        <v>939</v>
      </c>
      <c r="AN18" s="142">
        <f>'Прайс-лист'!M23</f>
        <v>0</v>
      </c>
      <c r="AO18" s="144">
        <f t="shared" si="14"/>
        <v>0</v>
      </c>
    </row>
    <row r="19" spans="1:41">
      <c r="A19" s="142" t="s">
        <v>83</v>
      </c>
      <c r="B19" s="142">
        <v>36.4</v>
      </c>
      <c r="C19" s="142">
        <f>B19*Настройки!$B$1</f>
        <v>524.16</v>
      </c>
      <c r="D19" s="143">
        <v>2.2000000000000002</v>
      </c>
      <c r="E19" s="142">
        <f t="shared" si="5"/>
        <v>1153.152</v>
      </c>
      <c r="F19" s="142">
        <f t="shared" si="6"/>
        <v>1153</v>
      </c>
      <c r="H19" s="140"/>
      <c r="I19" s="142">
        <f t="shared" si="0"/>
        <v>1153</v>
      </c>
      <c r="J19" s="142">
        <f t="shared" si="1"/>
        <v>1072</v>
      </c>
      <c r="K19" s="142">
        <f t="shared" si="1"/>
        <v>1043</v>
      </c>
      <c r="L19" s="142">
        <f t="shared" si="1"/>
        <v>1015</v>
      </c>
      <c r="M19" s="142">
        <f t="shared" si="1"/>
        <v>986</v>
      </c>
      <c r="O19" s="140"/>
      <c r="P19" s="142">
        <f t="shared" si="7"/>
        <v>1038</v>
      </c>
      <c r="Q19" s="142">
        <f t="shared" si="15"/>
        <v>965</v>
      </c>
      <c r="R19" s="142">
        <f t="shared" si="16"/>
        <v>939</v>
      </c>
      <c r="S19" s="142">
        <f t="shared" si="17"/>
        <v>914</v>
      </c>
      <c r="T19" s="142">
        <f t="shared" si="18"/>
        <v>887</v>
      </c>
      <c r="V19" s="140"/>
      <c r="W19" s="142">
        <f t="shared" si="8"/>
        <v>980</v>
      </c>
      <c r="X19" s="142">
        <f t="shared" si="19"/>
        <v>911</v>
      </c>
      <c r="Y19" s="142">
        <f t="shared" si="20"/>
        <v>887</v>
      </c>
      <c r="Z19" s="142">
        <f t="shared" si="21"/>
        <v>863</v>
      </c>
      <c r="AA19" s="142">
        <f t="shared" si="22"/>
        <v>838</v>
      </c>
      <c r="AG19" s="140"/>
      <c r="AH19" s="142">
        <f t="shared" si="9"/>
        <v>1038</v>
      </c>
      <c r="AI19" s="142">
        <f t="shared" si="10"/>
        <v>965</v>
      </c>
      <c r="AJ19" s="142">
        <f t="shared" si="11"/>
        <v>939</v>
      </c>
      <c r="AK19" s="142">
        <f t="shared" si="12"/>
        <v>914</v>
      </c>
      <c r="AL19" s="142">
        <f t="shared" si="13"/>
        <v>887</v>
      </c>
      <c r="AN19" s="142">
        <f>'Прайс-лист'!M24</f>
        <v>0</v>
      </c>
      <c r="AO19" s="144">
        <f t="shared" si="14"/>
        <v>0</v>
      </c>
    </row>
    <row r="20" spans="1:41">
      <c r="A20" s="142" t="s">
        <v>102</v>
      </c>
      <c r="B20" s="142">
        <v>31.5</v>
      </c>
      <c r="C20" s="142">
        <f>B20*Настройки!$B$1</f>
        <v>453.6</v>
      </c>
      <c r="D20" s="143">
        <v>2.2000000000000002</v>
      </c>
      <c r="E20" s="142">
        <f t="shared" si="5"/>
        <v>997.92000000000019</v>
      </c>
      <c r="F20" s="142">
        <f t="shared" si="6"/>
        <v>998</v>
      </c>
      <c r="H20" s="140"/>
      <c r="I20" s="142">
        <f t="shared" si="0"/>
        <v>998</v>
      </c>
      <c r="J20" s="142">
        <f t="shared" si="1"/>
        <v>928</v>
      </c>
      <c r="K20" s="142">
        <f t="shared" si="1"/>
        <v>903</v>
      </c>
      <c r="L20" s="142">
        <f t="shared" si="1"/>
        <v>878</v>
      </c>
      <c r="M20" s="142">
        <f t="shared" si="1"/>
        <v>853</v>
      </c>
      <c r="O20" s="140"/>
      <c r="P20" s="142">
        <f t="shared" si="7"/>
        <v>898</v>
      </c>
      <c r="Q20" s="142">
        <f t="shared" si="15"/>
        <v>835</v>
      </c>
      <c r="R20" s="142">
        <f t="shared" si="16"/>
        <v>813</v>
      </c>
      <c r="S20" s="142">
        <f t="shared" si="17"/>
        <v>790</v>
      </c>
      <c r="T20" s="142">
        <f t="shared" si="18"/>
        <v>768</v>
      </c>
      <c r="V20" s="140"/>
      <c r="W20" s="142">
        <f t="shared" si="8"/>
        <v>848</v>
      </c>
      <c r="X20" s="142">
        <f t="shared" si="19"/>
        <v>789</v>
      </c>
      <c r="Y20" s="142">
        <f t="shared" si="20"/>
        <v>768</v>
      </c>
      <c r="Z20" s="142">
        <f t="shared" si="21"/>
        <v>746</v>
      </c>
      <c r="AA20" s="142">
        <f t="shared" si="22"/>
        <v>725</v>
      </c>
      <c r="AG20" s="140"/>
      <c r="AH20" s="142">
        <f t="shared" si="9"/>
        <v>898</v>
      </c>
      <c r="AI20" s="142">
        <f t="shared" si="10"/>
        <v>835</v>
      </c>
      <c r="AJ20" s="142">
        <f t="shared" si="11"/>
        <v>813</v>
      </c>
      <c r="AK20" s="142">
        <f t="shared" si="12"/>
        <v>790</v>
      </c>
      <c r="AL20" s="142">
        <f t="shared" si="13"/>
        <v>768</v>
      </c>
      <c r="AN20" s="142">
        <f>'Прайс-лист'!M25</f>
        <v>0</v>
      </c>
      <c r="AO20" s="144">
        <f t="shared" si="14"/>
        <v>0</v>
      </c>
    </row>
    <row r="21" spans="1:41">
      <c r="A21" s="142" t="s">
        <v>99</v>
      </c>
      <c r="B21" s="142">
        <v>35.14</v>
      </c>
      <c r="C21" s="142">
        <f>B21*Настройки!$B$1</f>
        <v>506.01600000000002</v>
      </c>
      <c r="D21" s="143">
        <v>2.2000000000000002</v>
      </c>
      <c r="E21" s="142">
        <f t="shared" si="5"/>
        <v>1113.2352000000001</v>
      </c>
      <c r="F21" s="142">
        <f t="shared" si="6"/>
        <v>1113</v>
      </c>
      <c r="H21" s="140"/>
      <c r="I21" s="142">
        <f t="shared" si="0"/>
        <v>1113</v>
      </c>
      <c r="J21" s="142">
        <f t="shared" si="1"/>
        <v>1035</v>
      </c>
      <c r="K21" s="142">
        <f t="shared" si="1"/>
        <v>1007</v>
      </c>
      <c r="L21" s="142">
        <f t="shared" si="1"/>
        <v>979</v>
      </c>
      <c r="M21" s="142">
        <f t="shared" si="1"/>
        <v>952</v>
      </c>
      <c r="O21" s="140"/>
      <c r="P21" s="142">
        <f t="shared" si="7"/>
        <v>1002</v>
      </c>
      <c r="Q21" s="142">
        <f t="shared" si="15"/>
        <v>932</v>
      </c>
      <c r="R21" s="142">
        <f t="shared" si="16"/>
        <v>906</v>
      </c>
      <c r="S21" s="142">
        <f t="shared" si="17"/>
        <v>881</v>
      </c>
      <c r="T21" s="142">
        <f t="shared" si="18"/>
        <v>857</v>
      </c>
      <c r="V21" s="140"/>
      <c r="W21" s="142">
        <f t="shared" si="8"/>
        <v>946</v>
      </c>
      <c r="X21" s="142">
        <f t="shared" si="19"/>
        <v>880</v>
      </c>
      <c r="Y21" s="142">
        <f t="shared" si="20"/>
        <v>856</v>
      </c>
      <c r="Z21" s="142">
        <f t="shared" si="21"/>
        <v>832</v>
      </c>
      <c r="AA21" s="142">
        <f t="shared" si="22"/>
        <v>809</v>
      </c>
      <c r="AG21" s="140"/>
      <c r="AH21" s="142">
        <f t="shared" si="9"/>
        <v>1002</v>
      </c>
      <c r="AI21" s="142">
        <f t="shared" si="10"/>
        <v>932</v>
      </c>
      <c r="AJ21" s="142">
        <f t="shared" si="11"/>
        <v>906</v>
      </c>
      <c r="AK21" s="142">
        <f t="shared" si="12"/>
        <v>881</v>
      </c>
      <c r="AL21" s="142">
        <f t="shared" si="13"/>
        <v>857</v>
      </c>
      <c r="AN21" s="142">
        <f>'Прайс-лист'!M26</f>
        <v>0</v>
      </c>
      <c r="AO21" s="144">
        <f t="shared" si="14"/>
        <v>0</v>
      </c>
    </row>
    <row r="22" spans="1:41">
      <c r="A22" s="142" t="s">
        <v>97</v>
      </c>
      <c r="B22" s="142">
        <v>30.8</v>
      </c>
      <c r="C22" s="142">
        <f>B22*Настройки!$B$1</f>
        <v>443.52000000000004</v>
      </c>
      <c r="D22" s="143">
        <v>2.2000000000000002</v>
      </c>
      <c r="E22" s="142">
        <f t="shared" si="5"/>
        <v>975.74400000000014</v>
      </c>
      <c r="F22" s="142">
        <f t="shared" si="6"/>
        <v>976</v>
      </c>
      <c r="H22" s="140"/>
      <c r="I22" s="142">
        <f t="shared" si="0"/>
        <v>976</v>
      </c>
      <c r="J22" s="142">
        <f t="shared" si="1"/>
        <v>908</v>
      </c>
      <c r="K22" s="142">
        <f t="shared" si="1"/>
        <v>883</v>
      </c>
      <c r="L22" s="142">
        <f t="shared" si="1"/>
        <v>859</v>
      </c>
      <c r="M22" s="142">
        <f t="shared" si="1"/>
        <v>834</v>
      </c>
      <c r="O22" s="140"/>
      <c r="P22" s="142">
        <f t="shared" si="7"/>
        <v>878</v>
      </c>
      <c r="Q22" s="142">
        <f t="shared" si="15"/>
        <v>817</v>
      </c>
      <c r="R22" s="142">
        <f t="shared" si="16"/>
        <v>795</v>
      </c>
      <c r="S22" s="142">
        <f t="shared" si="17"/>
        <v>773</v>
      </c>
      <c r="T22" s="142">
        <f t="shared" si="18"/>
        <v>751</v>
      </c>
      <c r="V22" s="140"/>
      <c r="W22" s="142">
        <f t="shared" si="8"/>
        <v>830</v>
      </c>
      <c r="X22" s="142">
        <f t="shared" si="19"/>
        <v>772</v>
      </c>
      <c r="Y22" s="142">
        <f t="shared" si="20"/>
        <v>751</v>
      </c>
      <c r="Z22" s="142">
        <f t="shared" si="21"/>
        <v>730</v>
      </c>
      <c r="AA22" s="142">
        <f t="shared" si="22"/>
        <v>709</v>
      </c>
      <c r="AG22" s="140"/>
      <c r="AH22" s="142">
        <f t="shared" si="9"/>
        <v>878</v>
      </c>
      <c r="AI22" s="142">
        <f t="shared" si="10"/>
        <v>817</v>
      </c>
      <c r="AJ22" s="142">
        <f t="shared" si="11"/>
        <v>795</v>
      </c>
      <c r="AK22" s="142">
        <f t="shared" si="12"/>
        <v>773</v>
      </c>
      <c r="AL22" s="142">
        <f t="shared" si="13"/>
        <v>751</v>
      </c>
      <c r="AN22" s="142">
        <f>'Прайс-лист'!M27</f>
        <v>0</v>
      </c>
      <c r="AO22" s="144">
        <f t="shared" si="14"/>
        <v>0</v>
      </c>
    </row>
    <row r="23" spans="1:41">
      <c r="A23" s="142" t="s">
        <v>101</v>
      </c>
      <c r="B23" s="142">
        <v>38.5</v>
      </c>
      <c r="C23" s="142">
        <f>B23*Настройки!$B$1</f>
        <v>554.4</v>
      </c>
      <c r="D23" s="143">
        <v>2.2000000000000002</v>
      </c>
      <c r="E23" s="142">
        <f t="shared" si="5"/>
        <v>1219.68</v>
      </c>
      <c r="F23" s="142">
        <f t="shared" si="6"/>
        <v>1220</v>
      </c>
      <c r="H23" s="140"/>
      <c r="I23" s="142">
        <f t="shared" si="0"/>
        <v>1220</v>
      </c>
      <c r="J23" s="142">
        <f t="shared" si="1"/>
        <v>1135</v>
      </c>
      <c r="K23" s="142">
        <f t="shared" si="1"/>
        <v>1104</v>
      </c>
      <c r="L23" s="142">
        <f t="shared" si="1"/>
        <v>1074</v>
      </c>
      <c r="M23" s="142">
        <f t="shared" si="1"/>
        <v>1043</v>
      </c>
      <c r="O23" s="140"/>
      <c r="P23" s="142">
        <f t="shared" si="7"/>
        <v>1098</v>
      </c>
      <c r="Q23" s="142">
        <f t="shared" si="15"/>
        <v>1022</v>
      </c>
      <c r="R23" s="142">
        <f t="shared" si="16"/>
        <v>994</v>
      </c>
      <c r="S23" s="142">
        <f t="shared" si="17"/>
        <v>967</v>
      </c>
      <c r="T23" s="142">
        <f t="shared" si="18"/>
        <v>939</v>
      </c>
      <c r="V23" s="140"/>
      <c r="W23" s="142">
        <f t="shared" si="8"/>
        <v>1037</v>
      </c>
      <c r="X23" s="142">
        <f t="shared" si="19"/>
        <v>965</v>
      </c>
      <c r="Y23" s="142">
        <f t="shared" si="20"/>
        <v>938</v>
      </c>
      <c r="Z23" s="142">
        <f t="shared" si="21"/>
        <v>913</v>
      </c>
      <c r="AA23" s="142">
        <f t="shared" si="22"/>
        <v>887</v>
      </c>
      <c r="AG23" s="140"/>
      <c r="AH23" s="142">
        <f t="shared" si="9"/>
        <v>1098</v>
      </c>
      <c r="AI23" s="142">
        <f t="shared" si="10"/>
        <v>1022</v>
      </c>
      <c r="AJ23" s="142">
        <f t="shared" si="11"/>
        <v>994</v>
      </c>
      <c r="AK23" s="142">
        <f t="shared" si="12"/>
        <v>967</v>
      </c>
      <c r="AL23" s="142">
        <f t="shared" si="13"/>
        <v>939</v>
      </c>
      <c r="AN23" s="142">
        <f>'Прайс-лист'!M28</f>
        <v>0</v>
      </c>
      <c r="AO23" s="144">
        <f t="shared" si="14"/>
        <v>0</v>
      </c>
    </row>
    <row r="24" spans="1:41">
      <c r="A24" s="142" t="s">
        <v>98</v>
      </c>
      <c r="B24" s="142">
        <v>38.5</v>
      </c>
      <c r="C24" s="142">
        <f>B24*Настройки!$B$1</f>
        <v>554.4</v>
      </c>
      <c r="D24" s="143">
        <v>2.2000000000000002</v>
      </c>
      <c r="E24" s="142">
        <f t="shared" si="5"/>
        <v>1219.68</v>
      </c>
      <c r="F24" s="142">
        <f t="shared" si="6"/>
        <v>1220</v>
      </c>
      <c r="H24" s="140"/>
      <c r="I24" s="142">
        <f t="shared" si="0"/>
        <v>1220</v>
      </c>
      <c r="J24" s="142">
        <f t="shared" si="1"/>
        <v>1135</v>
      </c>
      <c r="K24" s="142">
        <f t="shared" si="1"/>
        <v>1104</v>
      </c>
      <c r="L24" s="142">
        <f t="shared" si="1"/>
        <v>1074</v>
      </c>
      <c r="M24" s="142">
        <f t="shared" si="1"/>
        <v>1043</v>
      </c>
      <c r="O24" s="140"/>
      <c r="P24" s="142">
        <f t="shared" si="7"/>
        <v>1098</v>
      </c>
      <c r="Q24" s="142">
        <f t="shared" si="15"/>
        <v>1022</v>
      </c>
      <c r="R24" s="142">
        <f t="shared" si="16"/>
        <v>994</v>
      </c>
      <c r="S24" s="142">
        <f t="shared" si="17"/>
        <v>967</v>
      </c>
      <c r="T24" s="142">
        <f t="shared" si="18"/>
        <v>939</v>
      </c>
      <c r="V24" s="140"/>
      <c r="W24" s="142">
        <f t="shared" si="8"/>
        <v>1037</v>
      </c>
      <c r="X24" s="142">
        <f t="shared" si="19"/>
        <v>965</v>
      </c>
      <c r="Y24" s="142">
        <f t="shared" si="20"/>
        <v>938</v>
      </c>
      <c r="Z24" s="142">
        <f t="shared" si="21"/>
        <v>913</v>
      </c>
      <c r="AA24" s="142">
        <f t="shared" si="22"/>
        <v>887</v>
      </c>
      <c r="AG24" s="140"/>
      <c r="AH24" s="142">
        <f t="shared" si="9"/>
        <v>1098</v>
      </c>
      <c r="AI24" s="142">
        <f t="shared" si="10"/>
        <v>1022</v>
      </c>
      <c r="AJ24" s="142">
        <f t="shared" si="11"/>
        <v>994</v>
      </c>
      <c r="AK24" s="142">
        <f t="shared" si="12"/>
        <v>967</v>
      </c>
      <c r="AL24" s="142">
        <f t="shared" si="13"/>
        <v>939</v>
      </c>
      <c r="AN24" s="142">
        <f>'Прайс-лист'!M29</f>
        <v>0</v>
      </c>
      <c r="AO24" s="144">
        <f t="shared" si="14"/>
        <v>0</v>
      </c>
    </row>
    <row r="25" spans="1:41">
      <c r="A25" s="142" t="s">
        <v>100</v>
      </c>
      <c r="B25" s="142">
        <v>40.32</v>
      </c>
      <c r="C25" s="142">
        <f>B25*Настройки!$B$1</f>
        <v>580.60800000000006</v>
      </c>
      <c r="D25" s="143">
        <v>2.2000000000000002</v>
      </c>
      <c r="E25" s="142">
        <f t="shared" si="5"/>
        <v>1277.3376000000003</v>
      </c>
      <c r="F25" s="142">
        <f t="shared" si="6"/>
        <v>1277</v>
      </c>
      <c r="H25" s="140"/>
      <c r="I25" s="142">
        <f t="shared" si="0"/>
        <v>1277</v>
      </c>
      <c r="J25" s="142">
        <f t="shared" si="1"/>
        <v>1188</v>
      </c>
      <c r="K25" s="142">
        <f t="shared" si="1"/>
        <v>1156</v>
      </c>
      <c r="L25" s="142">
        <f t="shared" si="1"/>
        <v>1124</v>
      </c>
      <c r="M25" s="142">
        <f t="shared" si="1"/>
        <v>1092</v>
      </c>
      <c r="O25" s="140"/>
      <c r="P25" s="142">
        <f t="shared" si="7"/>
        <v>1149</v>
      </c>
      <c r="Q25" s="142">
        <f t="shared" si="15"/>
        <v>1069</v>
      </c>
      <c r="R25" s="142">
        <f t="shared" si="16"/>
        <v>1040</v>
      </c>
      <c r="S25" s="142">
        <f t="shared" si="17"/>
        <v>1012</v>
      </c>
      <c r="T25" s="142">
        <f t="shared" si="18"/>
        <v>983</v>
      </c>
      <c r="V25" s="140"/>
      <c r="W25" s="142">
        <f t="shared" si="8"/>
        <v>1085</v>
      </c>
      <c r="X25" s="142">
        <f t="shared" si="19"/>
        <v>1010</v>
      </c>
      <c r="Y25" s="142">
        <f t="shared" si="20"/>
        <v>983</v>
      </c>
      <c r="Z25" s="142">
        <f t="shared" si="21"/>
        <v>955</v>
      </c>
      <c r="AA25" s="142">
        <f t="shared" si="22"/>
        <v>928</v>
      </c>
      <c r="AG25" s="140"/>
      <c r="AH25" s="142">
        <f t="shared" si="9"/>
        <v>1149</v>
      </c>
      <c r="AI25" s="142">
        <f t="shared" si="10"/>
        <v>1069</v>
      </c>
      <c r="AJ25" s="142">
        <f t="shared" si="11"/>
        <v>1040</v>
      </c>
      <c r="AK25" s="142">
        <f t="shared" si="12"/>
        <v>1012</v>
      </c>
      <c r="AL25" s="142">
        <f t="shared" si="13"/>
        <v>983</v>
      </c>
      <c r="AN25" s="142">
        <f>'Прайс-лист'!M30</f>
        <v>0</v>
      </c>
      <c r="AO25" s="144">
        <f t="shared" si="14"/>
        <v>0</v>
      </c>
    </row>
    <row r="26" spans="1:41">
      <c r="A26" s="142" t="s">
        <v>103</v>
      </c>
      <c r="B26" s="142">
        <v>27.72</v>
      </c>
      <c r="C26" s="142">
        <f>B26*Настройки!$B$1</f>
        <v>399.16800000000001</v>
      </c>
      <c r="D26" s="143">
        <v>2.2000000000000002</v>
      </c>
      <c r="E26" s="142">
        <f t="shared" si="5"/>
        <v>878.16960000000006</v>
      </c>
      <c r="F26" s="142">
        <f t="shared" si="6"/>
        <v>878</v>
      </c>
      <c r="H26" s="140"/>
      <c r="I26" s="142">
        <f t="shared" si="0"/>
        <v>878</v>
      </c>
      <c r="J26" s="142">
        <f t="shared" si="1"/>
        <v>817</v>
      </c>
      <c r="K26" s="142">
        <f t="shared" si="1"/>
        <v>795</v>
      </c>
      <c r="L26" s="142">
        <f t="shared" si="1"/>
        <v>773</v>
      </c>
      <c r="M26" s="142">
        <f t="shared" si="1"/>
        <v>751</v>
      </c>
      <c r="O26" s="140"/>
      <c r="P26" s="142">
        <f t="shared" si="7"/>
        <v>790</v>
      </c>
      <c r="Q26" s="142">
        <f t="shared" si="15"/>
        <v>735</v>
      </c>
      <c r="R26" s="142">
        <f t="shared" si="16"/>
        <v>716</v>
      </c>
      <c r="S26" s="142">
        <f t="shared" si="17"/>
        <v>696</v>
      </c>
      <c r="T26" s="142">
        <f t="shared" si="18"/>
        <v>676</v>
      </c>
      <c r="V26" s="140"/>
      <c r="W26" s="142">
        <f t="shared" si="8"/>
        <v>746</v>
      </c>
      <c r="X26" s="142">
        <f t="shared" si="19"/>
        <v>694</v>
      </c>
      <c r="Y26" s="142">
        <f t="shared" si="20"/>
        <v>676</v>
      </c>
      <c r="Z26" s="142">
        <f t="shared" si="21"/>
        <v>657</v>
      </c>
      <c r="AA26" s="142">
        <f t="shared" si="22"/>
        <v>638</v>
      </c>
      <c r="AG26" s="140"/>
      <c r="AH26" s="142">
        <f t="shared" si="9"/>
        <v>790</v>
      </c>
      <c r="AI26" s="142">
        <f t="shared" si="10"/>
        <v>735</v>
      </c>
      <c r="AJ26" s="142">
        <f t="shared" si="11"/>
        <v>716</v>
      </c>
      <c r="AK26" s="142">
        <f t="shared" si="12"/>
        <v>696</v>
      </c>
      <c r="AL26" s="142">
        <f t="shared" si="13"/>
        <v>676</v>
      </c>
      <c r="AN26" s="142">
        <f>'Прайс-лист'!M31</f>
        <v>0</v>
      </c>
      <c r="AO26" s="144">
        <f t="shared" si="14"/>
        <v>0</v>
      </c>
    </row>
    <row r="27" spans="1:41">
      <c r="A27" s="142" t="s">
        <v>104</v>
      </c>
      <c r="B27" s="142">
        <v>27.72</v>
      </c>
      <c r="C27" s="142">
        <f>B27*Настройки!$B$1</f>
        <v>399.16800000000001</v>
      </c>
      <c r="D27" s="143">
        <v>2.2000000000000002</v>
      </c>
      <c r="E27" s="142">
        <f t="shared" si="5"/>
        <v>878.16960000000006</v>
      </c>
      <c r="F27" s="142">
        <f t="shared" si="6"/>
        <v>878</v>
      </c>
      <c r="H27" s="140"/>
      <c r="I27" s="142">
        <f t="shared" si="0"/>
        <v>878</v>
      </c>
      <c r="J27" s="142">
        <f t="shared" si="1"/>
        <v>817</v>
      </c>
      <c r="K27" s="142">
        <f t="shared" si="1"/>
        <v>795</v>
      </c>
      <c r="L27" s="142">
        <f t="shared" si="1"/>
        <v>773</v>
      </c>
      <c r="M27" s="142">
        <f t="shared" si="1"/>
        <v>751</v>
      </c>
      <c r="O27" s="140"/>
      <c r="P27" s="142">
        <f t="shared" si="7"/>
        <v>790</v>
      </c>
      <c r="Q27" s="142">
        <f t="shared" si="15"/>
        <v>735</v>
      </c>
      <c r="R27" s="142">
        <f t="shared" si="16"/>
        <v>716</v>
      </c>
      <c r="S27" s="142">
        <f t="shared" si="17"/>
        <v>696</v>
      </c>
      <c r="T27" s="142">
        <f t="shared" si="18"/>
        <v>676</v>
      </c>
      <c r="V27" s="140"/>
      <c r="W27" s="142">
        <f t="shared" si="8"/>
        <v>746</v>
      </c>
      <c r="X27" s="142">
        <f t="shared" si="19"/>
        <v>694</v>
      </c>
      <c r="Y27" s="142">
        <f t="shared" si="20"/>
        <v>676</v>
      </c>
      <c r="Z27" s="142">
        <f t="shared" si="21"/>
        <v>657</v>
      </c>
      <c r="AA27" s="142">
        <f t="shared" si="22"/>
        <v>638</v>
      </c>
      <c r="AG27" s="140"/>
      <c r="AH27" s="142">
        <f t="shared" si="9"/>
        <v>790</v>
      </c>
      <c r="AI27" s="142">
        <f t="shared" si="10"/>
        <v>735</v>
      </c>
      <c r="AJ27" s="142">
        <f t="shared" si="11"/>
        <v>716</v>
      </c>
      <c r="AK27" s="142">
        <f t="shared" si="12"/>
        <v>696</v>
      </c>
      <c r="AL27" s="142">
        <f t="shared" si="13"/>
        <v>676</v>
      </c>
      <c r="AN27" s="142">
        <f>'Прайс-лист'!M32</f>
        <v>0</v>
      </c>
      <c r="AO27" s="144">
        <f t="shared" si="14"/>
        <v>0</v>
      </c>
    </row>
    <row r="28" spans="1:41">
      <c r="A28" s="142" t="s">
        <v>105</v>
      </c>
      <c r="B28" s="142">
        <v>33.32</v>
      </c>
      <c r="C28" s="142">
        <f>B28*Настройки!$B$1</f>
        <v>479.80799999999999</v>
      </c>
      <c r="D28" s="143">
        <v>2.2000000000000002</v>
      </c>
      <c r="E28" s="142">
        <f t="shared" si="5"/>
        <v>1055.5776000000001</v>
      </c>
      <c r="F28" s="142">
        <f t="shared" si="6"/>
        <v>1056</v>
      </c>
      <c r="H28" s="140"/>
      <c r="I28" s="142">
        <f t="shared" si="0"/>
        <v>1056</v>
      </c>
      <c r="J28" s="142">
        <f t="shared" si="1"/>
        <v>982</v>
      </c>
      <c r="K28" s="142">
        <f t="shared" si="1"/>
        <v>956</v>
      </c>
      <c r="L28" s="142">
        <f t="shared" si="1"/>
        <v>929</v>
      </c>
      <c r="M28" s="142">
        <f t="shared" si="1"/>
        <v>903</v>
      </c>
      <c r="O28" s="140"/>
      <c r="P28" s="142">
        <f t="shared" si="7"/>
        <v>950</v>
      </c>
      <c r="Q28" s="142">
        <f t="shared" si="15"/>
        <v>884</v>
      </c>
      <c r="R28" s="142">
        <f t="shared" si="16"/>
        <v>860</v>
      </c>
      <c r="S28" s="142">
        <f t="shared" si="17"/>
        <v>836</v>
      </c>
      <c r="T28" s="142">
        <f t="shared" si="18"/>
        <v>813</v>
      </c>
      <c r="V28" s="140"/>
      <c r="W28" s="142">
        <f t="shared" si="8"/>
        <v>898</v>
      </c>
      <c r="X28" s="142">
        <f t="shared" si="19"/>
        <v>835</v>
      </c>
      <c r="Y28" s="142">
        <f t="shared" si="20"/>
        <v>813</v>
      </c>
      <c r="Z28" s="142">
        <f t="shared" si="21"/>
        <v>790</v>
      </c>
      <c r="AA28" s="142">
        <f t="shared" si="22"/>
        <v>768</v>
      </c>
      <c r="AG28" s="140"/>
      <c r="AH28" s="142">
        <f t="shared" si="9"/>
        <v>950</v>
      </c>
      <c r="AI28" s="142">
        <f t="shared" si="10"/>
        <v>884</v>
      </c>
      <c r="AJ28" s="142">
        <f t="shared" si="11"/>
        <v>860</v>
      </c>
      <c r="AK28" s="142">
        <f t="shared" si="12"/>
        <v>836</v>
      </c>
      <c r="AL28" s="142">
        <f t="shared" si="13"/>
        <v>813</v>
      </c>
      <c r="AN28" s="142">
        <f>'Прайс-лист'!M33</f>
        <v>0</v>
      </c>
      <c r="AO28" s="144">
        <f t="shared" si="14"/>
        <v>0</v>
      </c>
    </row>
    <row r="29" spans="1:41">
      <c r="A29" s="142" t="s">
        <v>106</v>
      </c>
      <c r="B29" s="142">
        <v>44.38</v>
      </c>
      <c r="C29" s="142">
        <f>B29*Настройки!$B$1</f>
        <v>639.072</v>
      </c>
      <c r="D29" s="143">
        <v>2.2000000000000002</v>
      </c>
      <c r="E29" s="142">
        <f t="shared" si="5"/>
        <v>1405.9584000000002</v>
      </c>
      <c r="F29" s="142">
        <f t="shared" si="6"/>
        <v>1406</v>
      </c>
      <c r="H29" s="140"/>
      <c r="I29" s="142">
        <f t="shared" si="0"/>
        <v>1406</v>
      </c>
      <c r="J29" s="142">
        <f t="shared" si="1"/>
        <v>1308</v>
      </c>
      <c r="K29" s="142">
        <f t="shared" si="1"/>
        <v>1272</v>
      </c>
      <c r="L29" s="142">
        <f t="shared" si="1"/>
        <v>1237</v>
      </c>
      <c r="M29" s="142">
        <f t="shared" si="1"/>
        <v>1202</v>
      </c>
      <c r="O29" s="140"/>
      <c r="P29" s="142">
        <f t="shared" si="7"/>
        <v>1265</v>
      </c>
      <c r="Q29" s="142">
        <f t="shared" si="15"/>
        <v>1177</v>
      </c>
      <c r="R29" s="142">
        <f t="shared" si="16"/>
        <v>1145</v>
      </c>
      <c r="S29" s="142">
        <f t="shared" si="17"/>
        <v>1113</v>
      </c>
      <c r="T29" s="142">
        <f t="shared" si="18"/>
        <v>1082</v>
      </c>
      <c r="V29" s="140"/>
      <c r="W29" s="142">
        <f t="shared" si="8"/>
        <v>1195</v>
      </c>
      <c r="X29" s="142">
        <f t="shared" si="19"/>
        <v>1112</v>
      </c>
      <c r="Y29" s="142">
        <f t="shared" si="20"/>
        <v>1081</v>
      </c>
      <c r="Z29" s="142">
        <f t="shared" si="21"/>
        <v>1051</v>
      </c>
      <c r="AA29" s="142">
        <f t="shared" si="22"/>
        <v>1022</v>
      </c>
      <c r="AG29" s="140"/>
      <c r="AH29" s="142">
        <f t="shared" si="9"/>
        <v>1265</v>
      </c>
      <c r="AI29" s="142">
        <f t="shared" si="10"/>
        <v>1177</v>
      </c>
      <c r="AJ29" s="142">
        <f t="shared" si="11"/>
        <v>1145</v>
      </c>
      <c r="AK29" s="142">
        <f t="shared" si="12"/>
        <v>1113</v>
      </c>
      <c r="AL29" s="142">
        <f t="shared" si="13"/>
        <v>1082</v>
      </c>
      <c r="AN29" s="142">
        <f>'Прайс-лист'!M34</f>
        <v>0</v>
      </c>
      <c r="AO29" s="144">
        <f t="shared" si="14"/>
        <v>0</v>
      </c>
    </row>
    <row r="30" spans="1:41">
      <c r="A30" s="142" t="s">
        <v>2</v>
      </c>
      <c r="B30" s="142">
        <v>38.85</v>
      </c>
      <c r="C30" s="142">
        <f>B30*Настройки!$B$1</f>
        <v>559.44000000000005</v>
      </c>
      <c r="D30" s="143">
        <v>2.2000000000000002</v>
      </c>
      <c r="E30" s="142">
        <f t="shared" si="5"/>
        <v>1230.7680000000003</v>
      </c>
      <c r="F30" s="142">
        <f t="shared" si="6"/>
        <v>1231</v>
      </c>
      <c r="H30" s="140"/>
      <c r="I30" s="142">
        <f>F30</f>
        <v>1231</v>
      </c>
      <c r="J30" s="142">
        <f>ROUND($I30/$I$31*J$31,0)</f>
        <v>1145</v>
      </c>
      <c r="K30" s="142">
        <f t="shared" ref="K30:M30" si="23">ROUND($I30/$I$31*K$31,0)</f>
        <v>1114</v>
      </c>
      <c r="L30" s="142">
        <f t="shared" si="23"/>
        <v>1083</v>
      </c>
      <c r="M30" s="142">
        <f t="shared" si="23"/>
        <v>1053</v>
      </c>
      <c r="O30" s="140"/>
      <c r="P30" s="142">
        <f t="shared" si="7"/>
        <v>1108</v>
      </c>
      <c r="Q30" s="142">
        <f t="shared" si="15"/>
        <v>1031</v>
      </c>
      <c r="R30" s="142">
        <f t="shared" si="16"/>
        <v>1003</v>
      </c>
      <c r="S30" s="142">
        <f t="shared" si="17"/>
        <v>975</v>
      </c>
      <c r="T30" s="142">
        <f t="shared" si="18"/>
        <v>948</v>
      </c>
      <c r="V30" s="140"/>
      <c r="W30" s="142">
        <f t="shared" si="8"/>
        <v>1046</v>
      </c>
      <c r="X30" s="142">
        <f t="shared" si="19"/>
        <v>973</v>
      </c>
      <c r="Y30" s="142">
        <f t="shared" si="20"/>
        <v>947</v>
      </c>
      <c r="Z30" s="142">
        <f t="shared" si="21"/>
        <v>921</v>
      </c>
      <c r="AA30" s="142">
        <f t="shared" si="22"/>
        <v>895</v>
      </c>
      <c r="AG30" s="140"/>
      <c r="AH30" s="142">
        <f t="shared" si="9"/>
        <v>1108</v>
      </c>
      <c r="AI30" s="142">
        <f t="shared" si="10"/>
        <v>1031</v>
      </c>
      <c r="AJ30" s="142">
        <f t="shared" si="11"/>
        <v>1003</v>
      </c>
      <c r="AK30" s="142">
        <f t="shared" si="12"/>
        <v>975</v>
      </c>
      <c r="AL30" s="142">
        <f t="shared" si="13"/>
        <v>948</v>
      </c>
      <c r="AN30" s="142">
        <f>'Прайс-лист'!M35</f>
        <v>0</v>
      </c>
      <c r="AO30" s="144">
        <f t="shared" si="14"/>
        <v>0</v>
      </c>
    </row>
    <row r="31" spans="1:41">
      <c r="H31" s="145" t="s">
        <v>124</v>
      </c>
      <c r="I31" s="143">
        <v>2</v>
      </c>
      <c r="J31" s="143">
        <v>1.86</v>
      </c>
      <c r="K31" s="143">
        <v>1.81</v>
      </c>
      <c r="L31" s="143">
        <v>1.76</v>
      </c>
      <c r="M31" s="143">
        <v>1.71</v>
      </c>
      <c r="AN31" s="146">
        <f>SUM(AN2:AN30)</f>
        <v>0</v>
      </c>
      <c r="AO31" s="147">
        <f>SUM(AO2:AO30)</f>
        <v>0</v>
      </c>
    </row>
  </sheetData>
  <sheetProtection algorithmName="SHA-512" hashValue="zKd634HZKF5IjO+krwK4lTW0apnnTPBafdeXR5Cn9A/lp5F6T0T47YC2MKY3+vmtjsdfw2ajEuDa5dKi8QQCSg==" saltValue="yyQ5avTZp95sb0YRarq+Uw==" spinCount="100000" sheet="1" objects="1" scenarios="1" selectLockedCells="1" selectUnlockedCells="1"/>
  <mergeCells count="4">
    <mergeCell ref="H1:H30"/>
    <mergeCell ref="O1:O30"/>
    <mergeCell ref="V1:V30"/>
    <mergeCell ref="AG1:AG30"/>
  </mergeCells>
  <pageMargins left="0.7" right="0.7" top="0.75" bottom="0.75" header="0.3" footer="0.3"/>
  <pageSetup paperSize="9" orientation="portrait" horizontalDpi="0" verticalDpi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B1"/>
  <sheetViews>
    <sheetView zoomScale="262" workbookViewId="0">
      <selection activeCell="D16" sqref="D16"/>
    </sheetView>
  </sheetViews>
  <sheetFormatPr baseColWidth="10" defaultColWidth="11.5" defaultRowHeight="15"/>
  <cols>
    <col min="1" max="1" width="6" bestFit="1" customWidth="1"/>
    <col min="2" max="2" width="5.5" bestFit="1" customWidth="1"/>
  </cols>
  <sheetData>
    <row r="1" spans="1:2" ht="16" thickBot="1">
      <c r="A1" s="1" t="s">
        <v>74</v>
      </c>
      <c r="B1" s="5">
        <v>14.4</v>
      </c>
    </row>
  </sheetData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2"/>
  <dimension ref="A1:K32"/>
  <sheetViews>
    <sheetView view="pageBreakPreview" zoomScale="107" zoomScaleNormal="100" workbookViewId="0">
      <selection sqref="A1:XFD1048576"/>
    </sheetView>
  </sheetViews>
  <sheetFormatPr baseColWidth="10" defaultColWidth="8.83203125" defaultRowHeight="120" customHeight="1"/>
  <cols>
    <col min="1" max="1" width="11.6640625" style="12" customWidth="1"/>
    <col min="2" max="2" width="18.6640625" style="12" customWidth="1"/>
    <col min="3" max="3" width="26.6640625" style="12" customWidth="1"/>
    <col min="4" max="6" width="7.6640625" style="12" customWidth="1"/>
    <col min="7" max="11" width="10.6640625" style="12" customWidth="1"/>
    <col min="12" max="16384" width="8.83203125" style="12"/>
  </cols>
  <sheetData>
    <row r="1" spans="1:11" ht="72" customHeight="1">
      <c r="A1" s="106" t="s">
        <v>107</v>
      </c>
      <c r="B1" s="106"/>
      <c r="C1" s="106"/>
      <c r="D1" s="106"/>
      <c r="E1" s="106"/>
      <c r="F1" s="106"/>
      <c r="G1" s="106"/>
      <c r="H1" s="106"/>
      <c r="I1" s="106"/>
      <c r="J1" s="106"/>
      <c r="K1" s="106"/>
    </row>
    <row r="2" spans="1:11" ht="34.5" customHeight="1">
      <c r="A2" s="107"/>
      <c r="B2" s="107"/>
      <c r="C2" s="107"/>
      <c r="D2" s="107"/>
      <c r="E2" s="107"/>
      <c r="F2" s="107"/>
      <c r="G2" s="107"/>
      <c r="H2" s="107"/>
      <c r="I2" s="107"/>
      <c r="J2" s="107"/>
      <c r="K2" s="107"/>
    </row>
    <row r="3" spans="1:11" ht="23" customHeight="1">
      <c r="A3" s="108" t="s">
        <v>108</v>
      </c>
      <c r="B3" s="109"/>
      <c r="C3" s="109"/>
      <c r="D3" s="109"/>
      <c r="E3" s="109"/>
      <c r="F3" s="109"/>
      <c r="G3" s="109"/>
      <c r="H3" s="109"/>
      <c r="I3" s="109"/>
      <c r="J3" s="109"/>
      <c r="K3" s="110"/>
    </row>
    <row r="4" spans="1:11" ht="41.25" customHeight="1">
      <c r="A4" s="111" t="s">
        <v>56</v>
      </c>
      <c r="B4" s="112"/>
      <c r="C4" s="112"/>
      <c r="D4" s="112"/>
      <c r="E4" s="112"/>
      <c r="F4" s="112"/>
      <c r="G4" s="112"/>
      <c r="H4" s="112"/>
      <c r="I4" s="112"/>
      <c r="J4" s="112"/>
      <c r="K4" s="113"/>
    </row>
    <row r="5" spans="1:11" ht="15" customHeight="1">
      <c r="A5" s="114" t="s">
        <v>115</v>
      </c>
      <c r="B5" s="115"/>
      <c r="C5" s="115"/>
      <c r="D5" s="115"/>
      <c r="E5" s="115"/>
      <c r="F5" s="115"/>
      <c r="G5" s="115"/>
      <c r="H5" s="115"/>
      <c r="I5" s="115"/>
      <c r="J5" s="115"/>
      <c r="K5" s="116"/>
    </row>
    <row r="6" spans="1:11" ht="17" customHeight="1">
      <c r="A6" s="117" t="s">
        <v>57</v>
      </c>
      <c r="B6" s="117"/>
      <c r="C6" s="117"/>
      <c r="D6" s="117"/>
      <c r="E6" s="117"/>
      <c r="F6" s="117"/>
      <c r="G6" s="117"/>
      <c r="H6" s="117"/>
      <c r="I6" s="117"/>
      <c r="J6" s="117"/>
      <c r="K6" s="117"/>
    </row>
    <row r="7" spans="1:11" ht="41.25" customHeight="1">
      <c r="A7" s="118" t="s">
        <v>0</v>
      </c>
      <c r="B7" s="119" t="s">
        <v>58</v>
      </c>
      <c r="C7" s="119" t="s">
        <v>1</v>
      </c>
      <c r="D7" s="120" t="s">
        <v>59</v>
      </c>
      <c r="E7" s="118" t="s">
        <v>60</v>
      </c>
      <c r="F7" s="121" t="s">
        <v>61</v>
      </c>
      <c r="G7" s="122" t="s">
        <v>62</v>
      </c>
      <c r="H7" s="122"/>
      <c r="I7" s="122"/>
      <c r="J7" s="122"/>
      <c r="K7" s="122"/>
    </row>
    <row r="8" spans="1:11" ht="41.25" customHeight="1">
      <c r="A8" s="118"/>
      <c r="B8" s="119"/>
      <c r="C8" s="119"/>
      <c r="D8" s="120"/>
      <c r="E8" s="118"/>
      <c r="F8" s="121"/>
      <c r="G8" s="123" t="s">
        <v>63</v>
      </c>
      <c r="H8" s="123" t="s">
        <v>64</v>
      </c>
      <c r="I8" s="123" t="s">
        <v>65</v>
      </c>
      <c r="J8" s="124" t="s">
        <v>66</v>
      </c>
      <c r="K8" s="123" t="s">
        <v>67</v>
      </c>
    </row>
    <row r="9" spans="1:11" ht="120" customHeight="1">
      <c r="A9" s="125" t="s">
        <v>109</v>
      </c>
      <c r="B9" s="126" t="s">
        <v>110</v>
      </c>
      <c r="C9" s="125"/>
      <c r="D9" s="127">
        <v>300</v>
      </c>
      <c r="E9" s="125">
        <v>30</v>
      </c>
      <c r="F9" s="128" t="s">
        <v>116</v>
      </c>
      <c r="G9" s="129">
        <v>138</v>
      </c>
      <c r="H9" s="130">
        <v>129</v>
      </c>
      <c r="I9" s="131">
        <v>125</v>
      </c>
      <c r="J9" s="132">
        <v>121</v>
      </c>
      <c r="K9" s="133">
        <v>117</v>
      </c>
    </row>
    <row r="10" spans="1:11" ht="120" customHeight="1">
      <c r="A10" s="125" t="s">
        <v>111</v>
      </c>
      <c r="B10" s="126" t="s">
        <v>112</v>
      </c>
      <c r="C10" s="125"/>
      <c r="D10" s="127">
        <v>300</v>
      </c>
      <c r="E10" s="125">
        <v>30</v>
      </c>
      <c r="F10" s="128" t="s">
        <v>116</v>
      </c>
      <c r="G10" s="129">
        <v>138</v>
      </c>
      <c r="H10" s="130">
        <v>129</v>
      </c>
      <c r="I10" s="131">
        <v>125</v>
      </c>
      <c r="J10" s="132">
        <v>121</v>
      </c>
      <c r="K10" s="133">
        <v>117</v>
      </c>
    </row>
    <row r="11" spans="1:11" ht="120" customHeight="1">
      <c r="A11" s="125" t="s">
        <v>113</v>
      </c>
      <c r="B11" s="126" t="s">
        <v>114</v>
      </c>
      <c r="C11" s="125"/>
      <c r="D11" s="127">
        <v>300</v>
      </c>
      <c r="E11" s="125">
        <v>30</v>
      </c>
      <c r="F11" s="128" t="s">
        <v>116</v>
      </c>
      <c r="G11" s="129">
        <v>138</v>
      </c>
      <c r="H11" s="130">
        <v>129</v>
      </c>
      <c r="I11" s="131">
        <v>125</v>
      </c>
      <c r="J11" s="132">
        <v>121</v>
      </c>
      <c r="K11" s="133">
        <v>117</v>
      </c>
    </row>
    <row r="12" spans="1:11" ht="34.5" customHeight="1">
      <c r="A12" s="134" t="s">
        <v>68</v>
      </c>
      <c r="B12" s="134"/>
      <c r="C12" s="134"/>
      <c r="D12" s="134"/>
      <c r="E12" s="134"/>
      <c r="F12" s="134"/>
      <c r="G12" s="134"/>
      <c r="H12" s="134"/>
      <c r="I12" s="134"/>
      <c r="J12" s="134"/>
      <c r="K12" s="134"/>
    </row>
    <row r="13" spans="1:11" ht="41.25" customHeight="1"/>
    <row r="14" spans="1:11" ht="41.25" customHeight="1"/>
    <row r="30" spans="1:6" ht="39" customHeight="1">
      <c r="A30" s="135"/>
      <c r="B30" s="135"/>
      <c r="C30" s="135"/>
      <c r="D30" s="136"/>
      <c r="E30" s="136"/>
      <c r="F30" s="136"/>
    </row>
    <row r="31" spans="1:6" ht="38.25" customHeight="1">
      <c r="A31" s="136"/>
      <c r="B31" s="136"/>
      <c r="C31" s="136"/>
      <c r="D31" s="136"/>
      <c r="E31" s="136"/>
      <c r="F31" s="136"/>
    </row>
    <row r="32" spans="1:6" ht="30.75" customHeight="1">
      <c r="A32" s="136"/>
      <c r="B32" s="136"/>
      <c r="C32" s="136"/>
      <c r="D32" s="136"/>
      <c r="E32" s="136"/>
      <c r="F32" s="136"/>
    </row>
  </sheetData>
  <sheetProtection sheet="1" objects="1" scenarios="1"/>
  <mergeCells count="14">
    <mergeCell ref="A1:K2"/>
    <mergeCell ref="A3:K3"/>
    <mergeCell ref="A4:K4"/>
    <mergeCell ref="A5:K5"/>
    <mergeCell ref="A6:K6"/>
    <mergeCell ref="A30:C30"/>
    <mergeCell ref="F7:F8"/>
    <mergeCell ref="G7:K7"/>
    <mergeCell ref="A12:K12"/>
    <mergeCell ref="A7:A8"/>
    <mergeCell ref="B7:B8"/>
    <mergeCell ref="C7:C8"/>
    <mergeCell ref="D7:D8"/>
    <mergeCell ref="E7:E8"/>
  </mergeCells>
  <pageMargins left="0.7" right="0.7" top="0.75" bottom="0.75" header="0.3" footer="0.3"/>
  <pageSetup paperSize="9" scale="61" orientation="portrait" horizontalDpi="0" verticalDpi="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Прайс-лист</vt:lpstr>
      <vt:lpstr>Настройки</vt:lpstr>
      <vt:lpstr>Пластик</vt:lpstr>
      <vt:lpstr>'Прайс-лист'!Print_Area</vt:lpstr>
      <vt:lpstr>'Прайс-лист'!Print_Titles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Прайс-лист Ура! Подарки! Новогодняя Программа 2021-2022</dc:title>
  <dc:subject>Прайс-лист на упаковку 2021-2022</dc:subject>
  <dc:creator>hosti</dc:creator>
  <cp:keywords>Прайс-лист, Ура! Подарки!</cp:keywords>
  <dc:description/>
  <cp:lastModifiedBy>Microsoft Office User</cp:lastModifiedBy>
  <cp:lastPrinted>2021-03-30T11:59:26Z</cp:lastPrinted>
  <dcterms:created xsi:type="dcterms:W3CDTF">2006-09-28T05:33:49Z</dcterms:created>
  <dcterms:modified xsi:type="dcterms:W3CDTF">2023-08-07T13:47:20Z</dcterms:modified>
  <cp:category/>
</cp:coreProperties>
</file>